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xr:revisionPtr revIDLastSave="0" documentId="13_ncr:1_{136AB484-09E2-44B4-9BB6-6C8E3D9C5287}" xr6:coauthVersionLast="47" xr6:coauthVersionMax="47" xr10:uidLastSave="{00000000-0000-0000-0000-000000000000}"/>
  <bookViews>
    <workbookView xWindow="-110" yWindow="-110" windowWidth="19420" windowHeight="10300" activeTab="5" xr2:uid="{00000000-000D-0000-FFFF-FFFF00000000}"/>
  </bookViews>
  <sheets>
    <sheet name="1_1" sheetId="4" r:id="rId1"/>
    <sheet name="1_2" sheetId="5" r:id="rId2"/>
    <sheet name="1_4" sheetId="6" r:id="rId3"/>
    <sheet name="1_5" sheetId="7" r:id="rId4"/>
    <sheet name="1_6" sheetId="8" r:id="rId5"/>
    <sheet name="3_3" sheetId="9" r:id="rId6"/>
    <sheet name="Total" sheetId="10" r:id="rId7"/>
  </sheets>
  <definedNames>
    <definedName name="_xlnm._FilterDatabase" localSheetId="0" hidden="1">'1_1'!$A$8:$V$8</definedName>
    <definedName name="_xlnm._FilterDatabase" localSheetId="1" hidden="1">'1_2'!$A$8:$U$47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6" l="1"/>
  <c r="R10" i="7" l="1"/>
  <c r="G6" i="7"/>
  <c r="M6" i="7"/>
  <c r="S6" i="8"/>
  <c r="S6" i="9"/>
  <c r="S8" i="10" l="1"/>
  <c r="F14" i="9"/>
  <c r="G14" i="9" s="1"/>
  <c r="F13" i="9"/>
  <c r="G13" i="9" s="1"/>
  <c r="G12" i="9" s="1"/>
  <c r="L11" i="9"/>
  <c r="M11" i="9" s="1"/>
  <c r="L10" i="9"/>
  <c r="M10" i="9" s="1"/>
  <c r="L37" i="8"/>
  <c r="M37" i="8" s="1"/>
  <c r="L36" i="8"/>
  <c r="M36" i="8" s="1"/>
  <c r="L35" i="8"/>
  <c r="M35" i="8" s="1"/>
  <c r="L34" i="8"/>
  <c r="M34" i="8" s="1"/>
  <c r="L33" i="8"/>
  <c r="M33" i="8" s="1"/>
  <c r="L31" i="8"/>
  <c r="M31" i="8" s="1"/>
  <c r="F31" i="8"/>
  <c r="G31" i="8" s="1"/>
  <c r="L30" i="8"/>
  <c r="M30" i="8" s="1"/>
  <c r="F30" i="8"/>
  <c r="G30" i="8" s="1"/>
  <c r="L29" i="8"/>
  <c r="M29" i="8" s="1"/>
  <c r="F29" i="8"/>
  <c r="G29" i="8" s="1"/>
  <c r="F27" i="8"/>
  <c r="F25" i="8"/>
  <c r="G25" i="8" s="1"/>
  <c r="G40" i="8" s="1"/>
  <c r="G12" i="10" s="1"/>
  <c r="F24" i="8"/>
  <c r="G24" i="8" s="1"/>
  <c r="F22" i="8"/>
  <c r="L20" i="8"/>
  <c r="F18" i="8"/>
  <c r="F16" i="8"/>
  <c r="G16" i="8" s="1"/>
  <c r="F15" i="8"/>
  <c r="G15" i="8" s="1"/>
  <c r="L13" i="8"/>
  <c r="M13" i="8" s="1"/>
  <c r="L12" i="8"/>
  <c r="M12" i="8" s="1"/>
  <c r="L11" i="8"/>
  <c r="M11" i="8" s="1"/>
  <c r="L10" i="8"/>
  <c r="M10" i="8" s="1"/>
  <c r="L17" i="6"/>
  <c r="L15" i="6"/>
  <c r="L13" i="6"/>
  <c r="R11" i="6"/>
  <c r="L11" i="6"/>
  <c r="M11" i="6" s="1"/>
  <c r="L10" i="6"/>
  <c r="M10" i="6" s="1"/>
  <c r="R47" i="5"/>
  <c r="L47" i="5"/>
  <c r="F47" i="5"/>
  <c r="L44" i="5"/>
  <c r="L42" i="5"/>
  <c r="R40" i="5"/>
  <c r="L40" i="5"/>
  <c r="R38" i="5"/>
  <c r="S38" i="5" s="1"/>
  <c r="L38" i="5"/>
  <c r="M38" i="5" s="1"/>
  <c r="F38" i="5"/>
  <c r="G38" i="5" s="1"/>
  <c r="R37" i="5"/>
  <c r="S37" i="5" s="1"/>
  <c r="L37" i="5"/>
  <c r="M37" i="5" s="1"/>
  <c r="F37" i="5"/>
  <c r="G37" i="5" s="1"/>
  <c r="R36" i="5"/>
  <c r="S36" i="5" s="1"/>
  <c r="L36" i="5"/>
  <c r="M36" i="5" s="1"/>
  <c r="F36" i="5"/>
  <c r="G36" i="5" s="1"/>
  <c r="L35" i="5"/>
  <c r="M35" i="5" s="1"/>
  <c r="F35" i="5"/>
  <c r="G35" i="5" s="1"/>
  <c r="L33" i="5"/>
  <c r="F33" i="5"/>
  <c r="F30" i="5"/>
  <c r="L28" i="5"/>
  <c r="F26" i="5"/>
  <c r="L24" i="5"/>
  <c r="F22" i="5"/>
  <c r="L20" i="5"/>
  <c r="L18" i="5"/>
  <c r="L16" i="5"/>
  <c r="F14" i="5"/>
  <c r="F12" i="5"/>
  <c r="F10" i="5"/>
  <c r="R77" i="4"/>
  <c r="S77" i="4" s="1"/>
  <c r="L77" i="4"/>
  <c r="M77" i="4" s="1"/>
  <c r="R76" i="4"/>
  <c r="S76" i="4" s="1"/>
  <c r="R75" i="4"/>
  <c r="S75" i="4" s="1"/>
  <c r="L75" i="4"/>
  <c r="M75" i="4" s="1"/>
  <c r="L74" i="4"/>
  <c r="M74" i="4" s="1"/>
  <c r="R71" i="4"/>
  <c r="S71" i="4" s="1"/>
  <c r="L71" i="4"/>
  <c r="M71" i="4" s="1"/>
  <c r="R70" i="4"/>
  <c r="S70" i="4" s="1"/>
  <c r="R69" i="4"/>
  <c r="S69" i="4" s="1"/>
  <c r="L69" i="4"/>
  <c r="M69" i="4" s="1"/>
  <c r="L68" i="4"/>
  <c r="M68" i="4" s="1"/>
  <c r="L65" i="4"/>
  <c r="F65" i="4"/>
  <c r="R62" i="4"/>
  <c r="L62" i="4"/>
  <c r="R60" i="4"/>
  <c r="L60" i="4"/>
  <c r="F60" i="4"/>
  <c r="F58" i="4"/>
  <c r="G58" i="4" s="1"/>
  <c r="R56" i="4"/>
  <c r="L56" i="4"/>
  <c r="F56" i="4"/>
  <c r="G56" i="4" s="1"/>
  <c r="L54" i="4"/>
  <c r="F54" i="4"/>
  <c r="G54" i="4" s="1"/>
  <c r="R52" i="4"/>
  <c r="S52" i="4" s="1"/>
  <c r="L52" i="4"/>
  <c r="M52" i="4" s="1"/>
  <c r="F52" i="4"/>
  <c r="G52" i="4" s="1"/>
  <c r="R51" i="4"/>
  <c r="S51" i="4" s="1"/>
  <c r="L51" i="4"/>
  <c r="M51" i="4" s="1"/>
  <c r="F51" i="4"/>
  <c r="G51" i="4" s="1"/>
  <c r="R50" i="4"/>
  <c r="S50" i="4" s="1"/>
  <c r="L50" i="4"/>
  <c r="M50" i="4" s="1"/>
  <c r="F50" i="4"/>
  <c r="G50" i="4" s="1"/>
  <c r="R49" i="4"/>
  <c r="S49" i="4" s="1"/>
  <c r="L49" i="4"/>
  <c r="M49" i="4" s="1"/>
  <c r="F49" i="4"/>
  <c r="G49" i="4" s="1"/>
  <c r="R48" i="4"/>
  <c r="S48" i="4" s="1"/>
  <c r="L48" i="4"/>
  <c r="M48" i="4" s="1"/>
  <c r="F48" i="4"/>
  <c r="G48" i="4" s="1"/>
  <c r="R47" i="4"/>
  <c r="S47" i="4" s="1"/>
  <c r="L47" i="4"/>
  <c r="M47" i="4" s="1"/>
  <c r="F47" i="4"/>
  <c r="G47" i="4" s="1"/>
  <c r="R45" i="4"/>
  <c r="S45" i="4" s="1"/>
  <c r="L45" i="4"/>
  <c r="M45" i="4" s="1"/>
  <c r="F45" i="4"/>
  <c r="G45" i="4" s="1"/>
  <c r="F43" i="4"/>
  <c r="G43" i="4" s="1"/>
  <c r="F41" i="4"/>
  <c r="G41" i="4" s="1"/>
  <c r="L39" i="4"/>
  <c r="J39" i="4"/>
  <c r="M39" i="4" s="1"/>
  <c r="F39" i="4"/>
  <c r="D39" i="4"/>
  <c r="G39" i="4" s="1"/>
  <c r="R37" i="4"/>
  <c r="S37" i="4" s="1"/>
  <c r="L37" i="4"/>
  <c r="M37" i="4" s="1"/>
  <c r="F37" i="4"/>
  <c r="G37" i="4" s="1"/>
  <c r="R35" i="4"/>
  <c r="S35" i="4" s="1"/>
  <c r="R32" i="4"/>
  <c r="S32" i="4" s="1"/>
  <c r="L32" i="4"/>
  <c r="M32" i="4" s="1"/>
  <c r="L31" i="4"/>
  <c r="M31" i="4" s="1"/>
  <c r="R29" i="4"/>
  <c r="S29" i="4" s="1"/>
  <c r="L29" i="4"/>
  <c r="M29" i="4" s="1"/>
  <c r="L28" i="4"/>
  <c r="M28" i="4" s="1"/>
  <c r="R26" i="4"/>
  <c r="S26" i="4" s="1"/>
  <c r="L26" i="4"/>
  <c r="M26" i="4" s="1"/>
  <c r="L25" i="4"/>
  <c r="M25" i="4" s="1"/>
  <c r="R23" i="4"/>
  <c r="S23" i="4" s="1"/>
  <c r="L23" i="4"/>
  <c r="M23" i="4" s="1"/>
  <c r="L22" i="4"/>
  <c r="M22" i="4" s="1"/>
  <c r="R20" i="4"/>
  <c r="S20" i="4" s="1"/>
  <c r="L20" i="4"/>
  <c r="M20" i="4" s="1"/>
  <c r="L19" i="4"/>
  <c r="M19" i="4" s="1"/>
  <c r="R17" i="4"/>
  <c r="S17" i="4" s="1"/>
  <c r="L17" i="4"/>
  <c r="M17" i="4" s="1"/>
  <c r="L16" i="4"/>
  <c r="M16" i="4" s="1"/>
  <c r="R14" i="4"/>
  <c r="S14" i="4" s="1"/>
  <c r="F14" i="4"/>
  <c r="G14" i="4" s="1"/>
  <c r="R13" i="4"/>
  <c r="S13" i="4" s="1"/>
  <c r="F13" i="4"/>
  <c r="G13" i="4" s="1"/>
  <c r="F12" i="4"/>
  <c r="G12" i="4" s="1"/>
  <c r="R10" i="4"/>
  <c r="S10" i="4" s="1"/>
  <c r="L10" i="4"/>
  <c r="M9" i="9" l="1"/>
  <c r="V9" i="9" s="1"/>
  <c r="G65" i="4"/>
  <c r="G64" i="4" s="1"/>
  <c r="S62" i="4"/>
  <c r="S61" i="4" s="1"/>
  <c r="M65" i="4"/>
  <c r="M64" i="4" s="1"/>
  <c r="M54" i="4"/>
  <c r="M53" i="4" s="1"/>
  <c r="M56" i="4"/>
  <c r="M55" i="4" s="1"/>
  <c r="S56" i="4"/>
  <c r="S55" i="4" s="1"/>
  <c r="G60" i="4"/>
  <c r="G59" i="4" s="1"/>
  <c r="M60" i="4"/>
  <c r="M59" i="4" s="1"/>
  <c r="M10" i="4"/>
  <c r="M9" i="4" s="1"/>
  <c r="S60" i="4"/>
  <c r="S59" i="4" s="1"/>
  <c r="M62" i="4"/>
  <c r="M61" i="4" s="1"/>
  <c r="V61" i="4" s="1"/>
  <c r="M18" i="5"/>
  <c r="M17" i="5" s="1"/>
  <c r="V17" i="5" s="1"/>
  <c r="M20" i="5"/>
  <c r="M19" i="5" s="1"/>
  <c r="V19" i="5" s="1"/>
  <c r="M40" i="5"/>
  <c r="M39" i="5" s="1"/>
  <c r="S40" i="5"/>
  <c r="S39" i="5" s="1"/>
  <c r="G12" i="5"/>
  <c r="G11" i="5" s="1"/>
  <c r="V11" i="5" s="1"/>
  <c r="M16" i="5"/>
  <c r="M15" i="5" s="1"/>
  <c r="G26" i="5"/>
  <c r="G25" i="5" s="1"/>
  <c r="V25" i="5" s="1"/>
  <c r="G30" i="5"/>
  <c r="G29" i="5" s="1"/>
  <c r="V29" i="5" s="1"/>
  <c r="M42" i="5"/>
  <c r="M41" i="5" s="1"/>
  <c r="V41" i="5" s="1"/>
  <c r="G22" i="5"/>
  <c r="G21" i="5" s="1"/>
  <c r="V21" i="5" s="1"/>
  <c r="G33" i="5"/>
  <c r="G32" i="5" s="1"/>
  <c r="M44" i="5"/>
  <c r="M43" i="5" s="1"/>
  <c r="V43" i="5" s="1"/>
  <c r="M24" i="5"/>
  <c r="M23" i="5" s="1"/>
  <c r="V23" i="5" s="1"/>
  <c r="M28" i="5"/>
  <c r="M27" i="5" s="1"/>
  <c r="V27" i="5" s="1"/>
  <c r="M33" i="5"/>
  <c r="M32" i="5" s="1"/>
  <c r="G47" i="5"/>
  <c r="G46" i="5" s="1"/>
  <c r="M47" i="5"/>
  <c r="M46" i="5" s="1"/>
  <c r="G14" i="5"/>
  <c r="G13" i="5" s="1"/>
  <c r="V13" i="5" s="1"/>
  <c r="S47" i="5"/>
  <c r="S46" i="5" s="1"/>
  <c r="G10" i="5"/>
  <c r="G9" i="5" s="1"/>
  <c r="M17" i="6"/>
  <c r="M16" i="6" s="1"/>
  <c r="V16" i="6" s="1"/>
  <c r="M15" i="6"/>
  <c r="M20" i="6" s="1"/>
  <c r="M11" i="10" s="1"/>
  <c r="M19" i="6"/>
  <c r="M13" i="6"/>
  <c r="M12" i="6" s="1"/>
  <c r="S11" i="6"/>
  <c r="S19" i="6" s="1"/>
  <c r="S10" i="7"/>
  <c r="S12" i="7" s="1"/>
  <c r="S12" i="10" s="1"/>
  <c r="G18" i="8"/>
  <c r="G17" i="8" s="1"/>
  <c r="V17" i="8" s="1"/>
  <c r="M20" i="8"/>
  <c r="M19" i="8" s="1"/>
  <c r="V19" i="8" s="1"/>
  <c r="G22" i="8"/>
  <c r="G21" i="8" s="1"/>
  <c r="V21" i="8" s="1"/>
  <c r="G27" i="8"/>
  <c r="G26" i="8" s="1"/>
  <c r="V26" i="8" s="1"/>
  <c r="M7" i="9"/>
  <c r="M6" i="9" s="1"/>
  <c r="M16" i="9" s="1"/>
  <c r="G7" i="9"/>
  <c r="G6" i="9" s="1"/>
  <c r="G16" i="9" s="1"/>
  <c r="V12" i="9"/>
  <c r="G57" i="4"/>
  <c r="V57" i="4" s="1"/>
  <c r="G55" i="4"/>
  <c r="M44" i="4"/>
  <c r="S44" i="4"/>
  <c r="G23" i="8"/>
  <c r="V23" i="8" s="1"/>
  <c r="G14" i="8"/>
  <c r="M28" i="8"/>
  <c r="M9" i="8"/>
  <c r="M32" i="8"/>
  <c r="V32" i="8" s="1"/>
  <c r="G28" i="8"/>
  <c r="M9" i="6"/>
  <c r="G34" i="5"/>
  <c r="M34" i="5"/>
  <c r="S34" i="5"/>
  <c r="M30" i="4"/>
  <c r="S67" i="4"/>
  <c r="M46" i="4"/>
  <c r="M38" i="4"/>
  <c r="M73" i="4"/>
  <c r="S73" i="4"/>
  <c r="G11" i="4"/>
  <c r="S46" i="4"/>
  <c r="M67" i="4"/>
  <c r="M36" i="4"/>
  <c r="S36" i="4"/>
  <c r="S34" i="4" s="1"/>
  <c r="V34" i="4" s="1"/>
  <c r="V28" i="8" l="1"/>
  <c r="V59" i="4"/>
  <c r="V64" i="4"/>
  <c r="V55" i="4"/>
  <c r="M7" i="5"/>
  <c r="M6" i="5" s="1"/>
  <c r="M49" i="5" s="1"/>
  <c r="V15" i="5"/>
  <c r="G7" i="5"/>
  <c r="G6" i="5" s="1"/>
  <c r="G49" i="5" s="1"/>
  <c r="V9" i="5"/>
  <c r="V39" i="5"/>
  <c r="S7" i="5"/>
  <c r="S6" i="5" s="1"/>
  <c r="S49" i="5" s="1"/>
  <c r="V34" i="5"/>
  <c r="V12" i="6"/>
  <c r="M8" i="6"/>
  <c r="M8" i="10" s="1"/>
  <c r="S9" i="6"/>
  <c r="M14" i="6"/>
  <c r="V14" i="6" s="1"/>
  <c r="S9" i="7"/>
  <c r="M7" i="8"/>
  <c r="V9" i="8"/>
  <c r="G7" i="8"/>
  <c r="V14" i="8"/>
  <c r="S30" i="4"/>
  <c r="S27" i="4" s="1"/>
  <c r="S24" i="4" s="1"/>
  <c r="S21" i="4" s="1"/>
  <c r="S18" i="4" s="1"/>
  <c r="S15" i="4" s="1"/>
  <c r="S11" i="4" s="1"/>
  <c r="S9" i="4" s="1"/>
  <c r="S7" i="4" s="1"/>
  <c r="M27" i="4"/>
  <c r="G53" i="4"/>
  <c r="V53" i="4" s="1"/>
  <c r="G6" i="8" l="1"/>
  <c r="G39" i="8"/>
  <c r="V27" i="4"/>
  <c r="S79" i="4"/>
  <c r="S6" i="4"/>
  <c r="M6" i="8"/>
  <c r="M39" i="8"/>
  <c r="V11" i="4"/>
  <c r="V30" i="4"/>
  <c r="S7" i="6"/>
  <c r="S6" i="6" s="1"/>
  <c r="V9" i="6"/>
  <c r="M7" i="6"/>
  <c r="M6" i="6" s="1"/>
  <c r="S7" i="7"/>
  <c r="S6" i="7" s="1"/>
  <c r="V9" i="7"/>
  <c r="G46" i="4"/>
  <c r="V46" i="4" s="1"/>
  <c r="S10" i="10"/>
  <c r="M24" i="4"/>
  <c r="V24" i="4" s="1"/>
  <c r="S7" i="10"/>
  <c r="S6" i="10" s="1"/>
  <c r="M21" i="4" l="1"/>
  <c r="V21" i="4" s="1"/>
  <c r="G44" i="4"/>
  <c r="V44" i="4" s="1"/>
  <c r="G42" i="4" l="1"/>
  <c r="V42" i="4" s="1"/>
  <c r="M18" i="4"/>
  <c r="V18" i="4" s="1"/>
  <c r="M15" i="4" l="1"/>
  <c r="G40" i="4"/>
  <c r="V40" i="4" s="1"/>
  <c r="V15" i="4" l="1"/>
  <c r="M7" i="4"/>
  <c r="G8" i="4"/>
  <c r="G8" i="10" s="1"/>
  <c r="U8" i="10" s="1"/>
  <c r="G38" i="4"/>
  <c r="V38" i="4" s="1"/>
  <c r="M7" i="10" l="1"/>
  <c r="M6" i="10" s="1"/>
  <c r="M79" i="4"/>
  <c r="M6" i="4"/>
  <c r="M10" i="10"/>
  <c r="G36" i="4"/>
  <c r="V36" i="4" l="1"/>
  <c r="G7" i="4"/>
  <c r="G7" i="10"/>
  <c r="G6" i="10" s="1"/>
  <c r="G79" i="4" l="1"/>
  <c r="G6" i="4"/>
  <c r="G10" i="10"/>
  <c r="U7" i="10"/>
  <c r="U6" i="10" s="1"/>
</calcChain>
</file>

<file path=xl/sharedStrings.xml><?xml version="1.0" encoding="utf-8"?>
<sst xmlns="http://schemas.openxmlformats.org/spreadsheetml/2006/main" count="777" uniqueCount="237">
  <si>
    <t>USD</t>
  </si>
  <si>
    <t>UAH</t>
  </si>
  <si>
    <t>Послуги соціологічної компанії з організації, проведення та узагальнення результатів опитування</t>
  </si>
  <si>
    <t>Кількість одиниць</t>
  </si>
  <si>
    <t>Вартість одиниці*</t>
  </si>
  <si>
    <t>Од. виміру</t>
  </si>
  <si>
    <t>з Державного бюджету або за рахунок МТД</t>
  </si>
  <si>
    <t>за рахунок МТД</t>
  </si>
  <si>
    <t>КЕКВ (ДБ)</t>
  </si>
  <si>
    <t>ДБ/МТД</t>
  </si>
  <si>
    <t>Дже-
рело</t>
  </si>
  <si>
    <t>МТД</t>
  </si>
  <si>
    <t>Консультаційні послуги незалежних експертів-аналітиків у сфері запобігання та протидії корупції</t>
  </si>
  <si>
    <t>Консультаційні послуги незалежних галузевих експертів-аналітиків у сфері запобігання та протидії корупції</t>
  </si>
  <si>
    <t>Консультаційні послуги незалежних експертів у сфері запобігання та протидії корупції</t>
  </si>
  <si>
    <t>людино-години</t>
  </si>
  <si>
    <t>Консультаційні послуги незалежного експерта-аналітика у сфері запобігання та протидії корупції</t>
  </si>
  <si>
    <t>Послуги незалежного експерта з проведення peer-review проекту звіту про результати аналітичного дослідження</t>
  </si>
  <si>
    <t>Пояснення видатків</t>
  </si>
  <si>
    <t>вартість створення DWH згідно ТЕО</t>
  </si>
  <si>
    <t>Вартість згідно завершеного техніко-економічного обґрунтування створення системи накопичення та обробки даних (DWH) (де орієнтовна вартість проекту складена в євро) з урахуванням поточного співвідношення курсів євро та долара США, та прогнозного курсу національної валюти до долара США на кінець 2023 року</t>
  </si>
  <si>
    <t>Створення системи накопичення та обробки даних (DWH)</t>
  </si>
  <si>
    <t>Створення комплексної системи захисту інформації (КСЗІ) системи накопичення та обробки даних (DWH)</t>
  </si>
  <si>
    <t>створена КСЗІ</t>
  </si>
  <si>
    <t>Орієнтовна вартість, що базується на видатках на створення КСЗІ подібних за складністю інформаційно-телекомунікаційних систем (зокрема, інформаційно-телекомунікаційної системи «Єдиний державний реєстр декларацій осіб, уповноважених на виконання функцій держави або місцевого самоврядування»). Остаточна вартість буде скоригована в залежності від остаточної конфігурації створеної системи накопичення та обробки даних (DWH)</t>
  </si>
  <si>
    <t>Послуги з розроблення текстових, графічних, аудіо- та відеоматеріалів онлайн-курсу</t>
  </si>
  <si>
    <t>Залучення незалежного експерта у сфері запобігання та протидії корупції для надання консультативної допомоги щодо вдосконалення Методології, до 20 год.</t>
  </si>
  <si>
    <t>Консультаційні послуги незалежного експерта у сфері запобігання та протидії корупції</t>
  </si>
  <si>
    <t>Консультаційні послуги ІТ-спеціаліста з розроблення технічних вимог</t>
  </si>
  <si>
    <t>Залучення альтернативного незалежного експерта для оцінки та коментарів проекту звіту, підготованого основним експертом-аналітиком, для підтвердження висновків вказаного проекту звіту та/або висловлення альтернативної думки. Орієнтовний обсяг роботи - до 40 год.</t>
  </si>
  <si>
    <t>Консультаційні послуги національного експерта у сфері запобігання та протидії корупції</t>
  </si>
  <si>
    <t>Консультаційні послуги міжнародного експерта у сфері запобігання та протидії корупції</t>
  </si>
  <si>
    <t>Послуги незалежного національного експерта з проведення peer-review проекту звіту про результати аналітичного дослідження</t>
  </si>
  <si>
    <t>Послуги незалежного міжнародного експерта з проведення peer-review проекту звіту про результати аналітичного дослідження</t>
  </si>
  <si>
    <t>Залучення альтернативних незалежних національного та міжнародного експертів для оцінки та коментарів проекту звіту, підготованого основними експертами, для підтвердження висновків вказаного проекту звіту та/або висловлення альтернативної думки. Орієнтовний обсяг роботи кожного з експертів - до 40 год.</t>
  </si>
  <si>
    <t>Для належного проведення дослідження необхідне залучення одного національного та одного іноземного експерта-аналітика. Передбачається розробити методологію дослідження, погодити її з НАЗК, провести дослідження згідно затвердженої методології та підготувати проект звіту про результати дослідження.
Рівень навантаження кожного з експертів - до 20 год./тиждень протягом 10 тижнів, тобто по 200 годин роботи кожного з експертів</t>
  </si>
  <si>
    <t>харчування 1 особи</t>
  </si>
  <si>
    <t>Послуги кейтерингу</t>
  </si>
  <si>
    <t>Послуги з розробки графічних/інтерактивних/відео матеріалів</t>
  </si>
  <si>
    <t>Експертні послуги з підготовки методології опитування та аналізу результатів опитування</t>
  </si>
  <si>
    <t>Для належного проведення 10-ти онлайн та 5-ти офлайн тренінгів необхідна розробка графічних, інтерактивних та відеоматеріалів, до розробки яких залучається 2 зовнішніх експерти (дизайнер та відеограф). Орієнтовний обсяг підготовки матеріалів - до 100 людино-годин</t>
  </si>
  <si>
    <t>Для незалежного консультування НАЗК та розроблення розділів концепції необхідне залучення 1 зовнішнього експерта з питань запобігання та протидії корупції. Обсяг надання послуг - до 80 год.</t>
  </si>
  <si>
    <t>Створення аналітичного модуля порталу повідомлень викривачів корупції (програмування та тестування)</t>
  </si>
  <si>
    <t>Консультаційні послуги зовнішнього експерта з питань запобігання та протидії корупції</t>
  </si>
  <si>
    <t>Консультаційні послуги з розробки методичних рекомендацій</t>
  </si>
  <si>
    <t>Консультаційні послуги з підготовки деталізованого технічного завдання для програмістів</t>
  </si>
  <si>
    <t>Послуги тренерів для проведення навчальних курсів</t>
  </si>
  <si>
    <t>Передбачається проведення 5-ти одноденних офлайн-тренінгів у приміщенні НАЗК, для чого необхідно забезпечення учасників тренінгів харчуванням: 1 кава-пауза та 1 обід. Для цього залучаються послуги кейтерингу, що включають доставку необхідних продуктів, їх приготування та обслуговування учасників з розрахунку:
90 грн (кава-пауза) + 200 грн (обід) = 290 грн на 1 учасника.
5 заходів х 25 учасників = 125 учасників</t>
  </si>
  <si>
    <t>кількість осіб, які потребують відшкодування</t>
  </si>
  <si>
    <t>Реалізація завдання передбачає розробку методики опитування та анкети-опитувальника, опрацювання близько 4000 анкет з відповідями та підготовку аналітичного звіту за результатами опрацювання відповідей. Для його виконання необхідне залучення 1 експерта з поглиблених інтерв'ю та 1 експерта-аналітика у сфері запобігання та протидії корупції.
Обсяг надання послуг: розробка методології та анкети - до 100 год.; опрацювання анкет та підготовка аналітичного звіту - 320 год.</t>
  </si>
  <si>
    <t>Послуги незалежних експертів - учасників опитування</t>
  </si>
  <si>
    <t>Сума, грн</t>
  </si>
  <si>
    <t>Для реалізації заходу необхідно залучити експерта для розробки плану кампанії. Обсяг надання послуг - до 60 год.</t>
  </si>
  <si>
    <t>Курс потребує розробки графічних, інтерактивних, аудіо та відеоматеріалів, а також розроблення сценарію курсу. Для цього залучаються зовнішні експерти (команда): копірайтер, дизайнер, сценарист, відеограф. 
Обсяг курсу – 3 модулі (10 відеолекцій – до 10 хв., роздаткові матеріали, 6 інтерактивних модулів).
Орієнтовні витрати часу на розробку курсу - 50 год. х 10 лекцій + 60 год. (роздаткові матераіли) + 100 год. х 6 інтерактивних модулів + 40 год. (сценарій курсу) = 1200 год.</t>
  </si>
  <si>
    <t>Послуги лектора</t>
  </si>
  <si>
    <t>Для кожного з 5-ти офлайн-заходів передбачається забезпечення кейтерингу для 50 осіб  (учасники заходів, лектор, представники організаторів) з такими параметрами: кава-пауза - 1 од., обід - 1 од.
Орієнтовна вартість послуг на 1 особу: 99 грн (кава-пауза) + 220 грн (обід) = 319 грн;
Кількість учасників заходів = 50 осіб х 5 заходів = 250 осіб</t>
  </si>
  <si>
    <t>Вартість од-ці, грн</t>
  </si>
  <si>
    <t>Друк плакатів та буклетів</t>
  </si>
  <si>
    <t>вартість друку 10 тис. буклетів (А4) та 5 тис. плакатів (А2)</t>
  </si>
  <si>
    <t>Послуги друку з розрахунку: 10000 буклетів (А4) х 2 грн = 20000 грн; 5000 плакатів (А2) х 6,5 грн = 32500 грн.
Разом 52500 грн</t>
  </si>
  <si>
    <t>Послуги експерта з комунікацій для планування інформаційно-просвітницької кампанії</t>
  </si>
  <si>
    <t>Кампанія потребує розробки графічних, інтерактивних та відеоматеріалів. Для цього залучаються зовнішні експерти (команда): копірайтер, дизайнер, сценарист, відеограф.
Для проведення кампанії передбачається розробка:
- 3-х відеороликів тривалістю до 3-х хв. кожен;
- 2-х видів плакатів та їх друк накладом 5000 шт. кожен;
- 2-х видів буклетів та їх друк накладом 10000 шт. кожен для їх подальшого поширення серед цільової аудиторії.
Орієнтовні витрати часу на розробку матеріалів - 20 год. х 3 ролики + 40 год. х 4 види друкованої продукції + 100 год. (інтерактивні матеріали) + 20 год. х 3 сценарії роликів = 380 год.</t>
  </si>
  <si>
    <t>Послуги з розробки графічних, інтерактивних та відео матеріалів</t>
  </si>
  <si>
    <t>Послуги експертів (мовно-літературна, математична, інформатична, природнича, технологічна, мистецька, соціальна, здоров'язбережувальна, громадянська та історична галузі)</t>
  </si>
  <si>
    <t>Консультаційні послуги експерта</t>
  </si>
  <si>
    <t>Консультаційні послуги експертів у сферах цифровізації та електронного документообігу, психології та конфліктології, педагогіки, освітнього менеджменту та юриста в сфері освіти</t>
  </si>
  <si>
    <t>Консультаційні послуги експертів</t>
  </si>
  <si>
    <t>Консультаційні послуги експертів у сферах освітнього процесу, господарського процесу, наукової діяльності, роботи викладачів та вдосконалення педагогічної майстерності, а також роботи органів студентського самоврядування</t>
  </si>
  <si>
    <t>Послуги з планування та комплексної реалізації інформаційно-просвітницької кампанії</t>
  </si>
  <si>
    <t>інформаційно-просвітницька кампанія</t>
  </si>
  <si>
    <t>Послуги експерта з розробки тренінгової програми</t>
  </si>
  <si>
    <t>Послуги тренера для проведення навчання</t>
  </si>
  <si>
    <t>Оплата експертизи Інституту модернізації змісту освіти для надання грифу матеріалів обсягом до  10-ти обліково-видавничих аркушів.
Комплексна експертиза = 10 арк. х 424 грн = 4240 грн.
Антидискримінаційна експертиза = 10 арк. х 212 грн = 2120 грн.
Разом: 6360 грн</t>
  </si>
  <si>
    <t>Оплата експертизи ІМЗО для отримання грифу</t>
  </si>
  <si>
    <t>проведена експертиза</t>
  </si>
  <si>
    <t>Оплата експертизи Інституту модернізації змісту освіти для надання грифу матеріалів обсягом до  10-ти обліково-видавничих аркушів. Тут і далі вартість згідно наказу ДНУ "ІМЗО" від 16.08.2022 № 41.
Комплексна експертиза = 10 арк. х 424 грн = 4240 грн.
Антидискримінаційна експертиза = 10 арк. х 212 грн = 2120 грн.
Разом: 6360 грн</t>
  </si>
  <si>
    <t>Друк буклетів</t>
  </si>
  <si>
    <t>Оплата послуг таргетованої реклами у соціальних мережах</t>
  </si>
  <si>
    <t>місяць</t>
  </si>
  <si>
    <t>Середня вартість послуг налаштування та ведення реклами в мережах Facebook та Instagram - еквівалент 200 дол. США</t>
  </si>
  <si>
    <t>Послуги з розробки макетів друкованих матеріалів та відеоматеріалів</t>
  </si>
  <si>
    <t>Послуги з планування інформаційно-просвітницьких заходів</t>
  </si>
  <si>
    <t>Послуги з планування інформаційно-просвітницької кампанії</t>
  </si>
  <si>
    <t>Залучення експерта з комунікацій для планування інформаційно-просвітницьких заходів обсягом до 200 год.</t>
  </si>
  <si>
    <t>вартість друку 100 тис. буклетів (А4)</t>
  </si>
  <si>
    <t>Друк 4-х видів буклетів накладом 50 тис. кожен, з яких 2 вида - у 2024 році, 2 вида - у 2025 році.
Послуги друку з розрахунку:
2024 рік: 100000 буклетів х 0,0415 дол. США х 45,8 грн = 190070 грн;
2025 рік: 100000 буклетів х 0,0415 дол. США х 49,7 грн = 206255 грн</t>
  </si>
  <si>
    <t>Оренда конференц-зали</t>
  </si>
  <si>
    <t>Курси проводяться офлайн на базі державних установ, однак потребують надання кейтерингових послуг для 30 осіб (учасники тренінгів, тренери, представники організаторів) в наступних обсягах: 1-й день: кава-пауза - 2 од., обід - 1 од., вечеря - 1 од.; 2-й день: кава-пауза - 1 од., обід - 1 од. Загалом для 30 осіб х 3 тренінги = 90 осіб щороку.
Орієнтовна вартість послуг на 1 особу:
у 2023 році: 90 грн (кава-пауза) х 3 + 200 грн (обід) х 2 + 180 грн (вечеря) х 1 = 850 грн;
у 2024 році: 99 грн (кава-пауза) х 3 + 220 грн (обід) х 2 + 198 грн (вечеря) х 1 = 935 грн</t>
  </si>
  <si>
    <t>1.1.1.1.1. Організація проведення щорічного (у другому півріччі кожного року) стандартного опитування щодо корупції в Україні за методикою, затвердженою Національним агентством з питань запобігання корупції (далі – Національне агентство)</t>
  </si>
  <si>
    <t>Комплексне опитування 2500 респондентів та 1200 представників бізнесу. Вартість надання послуг з його проведення, узагальнення результатів та підготовки проекту звіту базується на основі фактичної вартості проведення НАЗК аналогічних опитувань у попередніх роках</t>
  </si>
  <si>
    <t>1 цикл опитування згідно з методикою</t>
  </si>
  <si>
    <t>1.1.1.1.2. Організація проведення експертного опитування щодо оцінки рівня корупції в Україні за методикою, затвердженою Національним агентством з питань запобігання корупції, у 2023 та 2025 роках</t>
  </si>
  <si>
    <t>Залучення до опитування частини незалежних експертів з-поза державного сектору потребуватиме оплати їх роботи з орієнтовного розрахунку, що необхідно залучити по 100 таких експертів: по 50 з числа теоретиків та практиків (що становить половину від кількості всіх залучених до опитування 200 експертів), а підготовка та формування ними відповідей на запитання опитувальника потребуватиме в середньому 3-х годин.
100 експертів х 3 год. = 300 люд.-год.</t>
  </si>
  <si>
    <t>1.1.1.7.5. Організація проведення двох експертних опитувань (І квартал 2024 р, І квартал 2025 р.) фахівців у сферах формування та реалізації антикорупційної та правової політик з метою оцінки досягнення показників (індикаторів) очікуваних стратегічних результатів, зазначених у розділах І - ІІІ цього додатка до Програми</t>
  </si>
  <si>
    <t>Консультаційні послуги експерта-соціолога</t>
  </si>
  <si>
    <t>Послуги передбачають у 2023 та 2025 роках опрацювання, узагальнення та інтерпретацію отриманих за результатами опитування ~200 анкет з відповідями, підготовку проекту звіту та його презентації двома експертами, обсягом до 160 годин кожен.
2 експерта х 160 год. = 320 люд.-год.</t>
  </si>
  <si>
    <t>Послуги передбачають надання консультацій НАЗК щодо оновлення методики та анкети експертного опитування одним експертом-соціологом обсягом до 40 год.</t>
  </si>
  <si>
    <t>Реалізація заходу потребує розробки методології опитування та анкети-опитувальника. Залучається експерт-соціолог для надання консультацій НАЗК та розробки проектів вказаних документів, обсяг надання послуг - 40 год.</t>
  </si>
  <si>
    <t>Потребує оплати робота частини експертів з-поза державного сектору, які беруть участь в опитуванні: 40 експертів з питань антикорупційної політики з рівнем залучення 4 год., та 25 експертів з правової політики з рівнем залучення 12 год. Рівень залучення експертів залежить від кількості та складності питань. 
40 експертів х 4 год. + 25 експертів х 12 год. = 460 люд.-год.</t>
  </si>
  <si>
    <t>1.1.1.7.6. Організація проведення двох експертних опитувань (І квартал 2024 р, І квартал 2025 р.) фахівців у сферах правосуддя, діяльності органів правопорядку та прокуратури з метою оцінки досягнення показників (індикаторів) очікуваних стратегічних результатів, зазначених у розділах ІІ - III цього додатка до Програми</t>
  </si>
  <si>
    <t>1.1.1.7.7. Організація проведення двох експертних опитувань (І квартал 2024 р, І квартал 2025 р.) фахівців у сферах регулювання економіки та діяльності бізнесу з метою оцінки досягнення показників (індикаторів) очікуваних стратегічних результатів, зазначених у підрозділах 2.2, 2.3 та 2.4 розділу ІІ цього додатка до Програми</t>
  </si>
  <si>
    <t>1.1.1.7.8. Організація проведення двох експертних опитувань (І квартал 2024 р, І квартал 2025 р.) фахівців у сфері земельних відносин з метою оцінки досягнення показників (індикаторів) очікуваних стратегічних результатів, зазначених у підрозділі 2.5 розділу ІІ цього додатка до Програми</t>
  </si>
  <si>
    <t>1.1.1.7.9. Організація проведення двох експертних опитувань (І квартал 2024 р, І квартал 2025 р.) фахівців у сфері митної політики з метою оцінки досягнення показників (індикаторів) очікуваних стратегічних результатів, зазначених у підрозділі 2.3 розділу ІІ цього додатка до Програми</t>
  </si>
  <si>
    <t>1.1.1.7.10. Організація проведення двох експертних опитувань (І квартал 2024 р, І квартал 2025 р.) фахівців у сфері оборони з метою оцінки досягнення показників (індикаторів) очікуваних стратегічних результатів, зазначених у підрозділі 2.6. розділу ІІ цього додатка до Програми</t>
  </si>
  <si>
    <t>Потребує оплати роботи частини експертів з-поза державного сектору, які беруть участь в опитуванні: 20 експертів у сфері правосуддя з рівнем залучення 20 год. та 10 експертів у сфері  діяльності органів правопорядку та прокуратури з рівнем залучення 4 год. Рівень залучення експертів залежить від кількості та складності питань.
20 експертів х 20 год. + 10 експертів х 4 год. = 440 люд.-год.</t>
  </si>
  <si>
    <t>Потребує оплати роботи частини експертів з-поза державного сектору, які беруть участь в опитуванні: 30 експертів у сферах регулювання економіки та діяльності бізнесу з рівнем залучення 16 год.
30 експертів х 16 год. = 480 люд.-год.</t>
  </si>
  <si>
    <t>Реалізація заходу потребує розробки методології опитування та анкети-опитувальника. Залучається експерт-соціолог для надання консультацій НАЗК та розробки проектів вказаних документів, обсяг надання послуг - 24 год.</t>
  </si>
  <si>
    <t>Потребує оплати роботи частини експертів з-поза державного сектору, які беруть участь в опитуванні: 10 експертів у сфері земельних відносин з рівнем залучення 3 год.
10 експертів х 3 год. = 30 люд.-год.</t>
  </si>
  <si>
    <t>Потребує оплати роботи частини експертів з-поза державного сектору, які беруть участь в опитуванні: 10 експертів у сфері митної політики з рівнем залучення 3 год.
10 експертів х 3 год. = 30 люд.-год.</t>
  </si>
  <si>
    <t>Реалізація заходу потребує розробки методології опитування та анкети-опитувальника. Залучається експерт-соціолог для надання консультацій НАЗК та розробки проектів вказаних документів, обсяг надання послуг - 20 год.</t>
  </si>
  <si>
    <t>Потребує оплати роботи частини експертів з-поза державного сектору, які беруть участь в опитуванні: 10 експертів у сфері оборони з рівнем залучення 1,5 год. 
10 експертів х 1,5 год. = 15 люд.-год.</t>
  </si>
  <si>
    <t>1.1.1.7.12. Підготовка Звіту про стан реалізації Антикорупційної стратегії на 2021–2025 роки та Програми із зазначенням реалізованих заходів, заходів, що знаходяться в реалізації, а також нереалізованих заходів і відповідальних за невиконання та причини невиконання цих заходів</t>
  </si>
  <si>
    <t>1.1.1.7.13. Підготовка Національної доповіді щодо ефективності реалізації державної антикорупційної політики у 2023–2025 роках, яка включає в себе всю інформацію, визначену частиною третьою статті 20 Закону</t>
  </si>
  <si>
    <t>Незалежна висококваліфікована експертиза дієвості реалізації Антикорупційної стратегії та Державної антикорупційної програми за 15-ма напрямами, визначеними розділом 2 ДАП. Надання вказаних послуг за кожним з 15-ти напрямів передбачається одним експертом протягом 3-х місяців з розрахунку 20 год./тиждень.
Результати експертизи будуть використані для забезпечення виконання завдань 1.1.1.7.12 і 1.1.1.7.13.
15 експертів х 13 тижнів х 20 год. = 3900 люд.-год.</t>
  </si>
  <si>
    <t>Незалежний висококваліфікований аналіз корупційних ризиків у визначених НАЗК сферах (до 15-ти сфер) залученими експертами. Потребує залучення до 7-ми експертів із навантаженням до 140 год. кожен.
7 експертів х 140 год. = 980 люд.-год.</t>
  </si>
  <si>
    <t>Надання висококваліфікованими експертами експертної підтримки аналітичної діяльності робочих груп за 15-ма напрямами, визначеними Антикорупційною стратегією та ДАП.
Передбачається надання експертних послуг протягом 6 місяців у 2023 році та протягом 9 місяців 2024 року, в середньому до 40 год./місяць.
2023 рік: 15 експертів х 6 міс. х 40 год. = 3600 люд.-год.;
2024 рік: 15 експертів х 9 міс. х 40 год. = 7200 люд.-год.</t>
  </si>
  <si>
    <t>1.1.3.3.3. Забезпечення проведення секторольними робочими групами, передбаченими в описі заходу 1.1.3.3.2, аналітичних досліджень, предметом яких є виявлення корупціогенних факторів у сферах, передбачених Розділом 3 Антикорупційної стратегії на 2021 – 2025 роки, та пропозиції щодо їх усунення</t>
  </si>
  <si>
    <t>Надання послуг із розроблення матеріалів онлайн-курсу для їх подальшого розміщення на онлайн-платформі Study.NAZK. Передбачається розробка відео та аудіоконтенту, текстових та графічних матералів. Тривалість курсу - до 30 год.
До розробки залучаються 3 спеціалісти, до 160 год. роботи кожен.
3 спеціалісти х 160 год. = 480 люд.-год.</t>
  </si>
  <si>
    <t>1.1.4.1.26. Розроблення та впровадження онлайн-курсу про роль керівника у розбудові доброчесного середовища організації. Навчання пройшли та успішно склали вихідне тестування щонайменше 300 керівників з числа керівників міністерств, центральних органів виконавчої влади, державних адміністрацій, міських, селищних, сільських голів, голів обласних рад, керівників підприємств, установ, організацій</t>
  </si>
  <si>
    <t>Реалізація заходу потребує залучення експерта для консультування та участі у розробці тренінгової програми.
Обсяг навантаження: 1 експерт х 30 год. х 3 міс. = 90 люд.-год.</t>
  </si>
  <si>
    <t>Реалізація заходу потребує залучення тренера. Очікується проведення навчання онлайн у прямому ефірі для трьох груп у кожному році реалізації ДАП. Тривалість навчання для 1 групи - 4 год.
Орієнтовні витрати часу тренера: підготовка до проведення навчання - 24 год., проведення навчання для 1-єї групи та опрацювання результатів навчання = 4 + 12 = 16 год.
Обсяг навантаження тренера щороку: (24 год. + 16 год.) х 3 навчальних цикли = 72 люд.-год.</t>
  </si>
  <si>
    <t>Послуги синхронного перекладу</t>
  </si>
  <si>
    <t>Оплата (відшкодування) вартості проживання учасників</t>
  </si>
  <si>
    <t>день</t>
  </si>
  <si>
    <t>години</t>
  </si>
  <si>
    <t>Передбачається проведення 1-денного форуму в змішаному форматі, в роботі якого офлайн беруть участь до 100 осіб з усієї України, інші учасники долучаються онлайн.
Оренда конференц-зали з необхідним обладнанням з розрахунку 35 тис. грн у 2023 році та з урахуванням зростання курсу національної валюти/ІСЦ на наступні роки</t>
  </si>
  <si>
    <t>Кейтеринг з розрахунку: 3 кава-паузи, 1 обід, 1 вечеря.
Орієнтовна вартість послуг на 1 особу у 2023 році:
90 грн (кава-пауза) х 3 + 200 грн (обід) + 180 грн (вечеря) х 1 = 650 грн та з урахуванням зростання курсу національної валюти/ІСЦ на наступні роки</t>
  </si>
  <si>
    <t>Оплата послуг синхронного перекладу: 2600 грн/год. у 2023 році протягом 7 годин та з урахуванням зростання курсу національної валюти/ІСЦ на наступні роки</t>
  </si>
  <si>
    <t>Оплата проживання частини учасників форуму (до 30 осіб), що передбачає відшкодування вартості оренди 15-ти 2-місних номерів у готелі класу "3 зірки" з розрахунку 1100 грн за номер або 550 грн/особу у 2023 році та з урахуванням зростання курсу національної валюти/ІСЦ на наступні роки</t>
  </si>
  <si>
    <t>Послуги дизайнера з розробки та верстки презентаційних матеріалів</t>
  </si>
  <si>
    <t>100 год. роботи дизайнера</t>
  </si>
  <si>
    <t>набір презентаційних матеріалів</t>
  </si>
  <si>
    <t>Послуги друку презентаційних матеріалів</t>
  </si>
  <si>
    <t>Друк 100 прим. презентаційних матеріалів обсягом 100 стор. А4, 50/50 ч/б та кольоровий друк. Вартість друку у 2023 році = 19000 грн та з урахуванням зростання курсу національної валюти/ІСЦ на наступні роки</t>
  </si>
  <si>
    <t>Надання послуг із розроблення матеріалів онлайн-курсу для їх подальшого розміщення на онлайн-платформі Study.NAZK. Передбачається розробка відео та аудіоконтенту, текстових та графічних матералів. Тривалість 1 курсу - до 30 год.
До розробки 1 курсу залучаються 3 спеціалісти, до 160 год. роботи кожен. 1 курс розробляється у 2023 році, 1 - у 2024-му році.
3 спеціалісти х 160 год. = 480 люд.-год./курс</t>
  </si>
  <si>
    <t>Послуги експертів з розробки програм підвищення кваліфікації та навчальних матеріалів до них</t>
  </si>
  <si>
    <t>Послуги спеціалістів з розроблення текстових, графічних, аудіо- та відеоматеріалів онлайн-курсу</t>
  </si>
  <si>
    <t>Передбачається проведення 2-х навчань для 50 осіб щороку протягом 3-х років. Навчання проводиться протягом 2-х днів по 4 год./день, онлайн у прямому ефірі.
Необхідне залучення 1 лектора і 1 тренера. Обсяг навантаження кожного: підготовка до проведення навчання - 24 год., проведення навчання для 1-єї групи та опрацювання результатів навчання = 4 + 12 = 16 год.
Обсяг навантаження щороку: (24 год. + 16 год.) х 2 групи х 2 особи = 160 люд.-год.</t>
  </si>
  <si>
    <t>Послуги лектора та тренера для проведення навчання</t>
  </si>
  <si>
    <t>1.1.5.1.3. Проведення 10 аналітичних досліджень (по 5 щорічно), присвячених:
1) детальному вивченню найбільш поширених або найбільш економічно шкідливих корупційних практик та причин їх існування у 10 найбільш вражених корупцією сферах;
2) пошуку та моделюванню впровадження зручних та законних форм задоволення відповідних потреб фізичних або юридичних осіб на противагу існуючим корупційним практикам (в тому числі шляхом впровадження електронних сервісів)</t>
  </si>
  <si>
    <t>Надання послуг із розроблення програм підвищення кваліфікації, навчальних матеріалів програм.
У 2023 році розробляється 1 програма, у 2024-му - 2 програми, у 2025-му - 1 програма.
Орієнтовний обсяг надання послуг для розробки 1 програми: 2 експерти х 80 год. = 160 люд.-год.
У 2023 та 2025 роках - по 160 люд.-год., у 2024 році - 320 люд.-год.</t>
  </si>
  <si>
    <t>Залучення незалежних експертів-аналітиків для здійснення аналізу корупційних практик у 10-ти сферах, не охоплених Антикорупційною стратегією на 2021-2025 роки, для вироблення системи заходів з їх подолання та включення їх до антикорупційної стратегії на наступний період. Дослідження фіналізуються шляхом складення звітів про їх результати.
Передбачається залучення по 5 експертів у 2024 та 2025 роках, з навантаженням до 60 год./міс. протягом 7 міс.
2024 та 2025 роки: 5 експертів х 60 год. х 7 міс. = 2100 люд.-год.</t>
  </si>
  <si>
    <t>1.1.5.2.3. Забезпечення розробки пілотної інформаційно-просвітницької кампанії, присвяченої успіхам держави в подоланні корупції в частині створення зручних законних альтернатив на противагу корупційним практикам</t>
  </si>
  <si>
    <t>1.1.5.2.4. Проведення пілотної інформаційно-просвітницької кампанії, присвяченої успіхам держави в подоланні корупції в частині створення зручних законних альтернатив на противагу корупційним практикам</t>
  </si>
  <si>
    <t>1.1.5.2.5. Забезпечення розробки спільної інформаційно-просвітницької кампанії, присвяченої електронним сервісам як альтернативам корупційних практик</t>
  </si>
  <si>
    <t>1.1.5.2.6. Проведення спільної інформаційно-просвітницької кампанії, присвяченої електронним сервісам як альтернативам корупційних практик</t>
  </si>
  <si>
    <t>1.1.5.2.7. Забезпечення розробки спільної інформаційно-просвітницької кампанії, присвяченої новим засадам здійснення адміністративної процедури, у тому числі через центри «ДІЯ» (ЦНАП)</t>
  </si>
  <si>
    <t>1.1.5.2.8. Проведення спільної інформаційно-просвітницької кампанії, присвяченої новим засадам здійснення адміністративної процедури, у тому числі через центри «ДІЯ» (ЦНАП)</t>
  </si>
  <si>
    <t>Послуги дизайнера для створення 4х видів буклетів - до 160 год., відеографа для створення 2-х відеоматеріалів - до 120 годин.
Разом: 280 люд.-год. Розподіл навантаження порівну на кожен рік реалізації заходу</t>
  </si>
  <si>
    <t>Реалізація заходу потребує комплексного підходу, що включає: розробку ідеї кампанії, дизайну кампанії (план реалізації, ключові меседжі, деталізація цільової аудиторії, інструменти, перелік продуктів та активностей тощо), розробку продуктів, реалізацію активностей, вимірювання ефективності кампанії (проведення замірів до і після). Потребує залучення підрядника. Кампанія проводиться з такими параметрами: всеукраїнська, тривалість – до 6 місяців, розрахована на аудиторію 18-45 років, які проживають в містах. У рамках кампанії передбачено розробку стилістики кампанії, її меседжів, 4-х відеороликів, серії графічних зображень, підготовки серії текстових публікацій (спецпроекти), борди в м. Києві, оплату таргетингової реклами в соціальніих мережах.
Орієнтовна вартість кампанії наводиться виходячи з вартості подібної за обсягом та параметрами кампанії, що реалізується НАЗК за підтримки донора.
Оскільки планування та реалізація кампанія реалізуються у 2-й половині 2023 - 1-й половині 2024 років, видатки на її проведення поділено на 2 роки</t>
  </si>
  <si>
    <t>Друк 4-х видів буклетів накладом 50 тис. кожен, з яких 2 вида - у 2024 році, 2 вида - у 2025 році.
Послуги друку з розрахунку:
2024 рік: 100000 буклетів х 0,0415 дол. США х 45,8 грн = 190070 грн;
2025 рік: 200000 буклетів х 0,0415 дол. США х 49,7 грн = 206255 грн</t>
  </si>
  <si>
    <t>вартість друку 200 тис. буклетів (А4)</t>
  </si>
  <si>
    <t>1.2.1.1.4. Розробка навчально-методичних матеріалів, які будуть використовуватися для досягнення мети наскрізної змістовної лінії «Громадянська відповідальність» в частині формування нетерпимості до корупції та слідування доброчесним стратегіям поведінки (із можливим залученням до реалізації заходу громадських об’єднань та проектів МТД)</t>
  </si>
  <si>
    <t>Для реалізації завдання необхідне залучення 10 зовнішніх експертів відповідної спеціалізації (мовно-літературна, математична, інформатична, природнича, технологічна, мистецька, соціальна, здоров'язбережувальна, громадянська та історична галузі) для надання послуг (підготовки текстових матеріалів) обсягом 20 год./місяць протягом 3-х місяців.
10 експертів х 20 год. х 3 міс. = 600 люд.-год.</t>
  </si>
  <si>
    <t>1.2.1.1.5. Отримання грифу для навчально-методичних матеріалів, які будуть використовуватися для досягнення мети наскрізної змістовної лінії «Громадянська відповідальність» в частині формування нетерпимості до корупції та слідування доброчесним стратегіям поведінки</t>
  </si>
  <si>
    <t xml:space="preserve">1.2.1.1.8. Отримання грифу для модельної навчальної програми та навчально-методичного комплекту про запобігання корупції та суспільну доброчесність для 9 класу </t>
  </si>
  <si>
    <t xml:space="preserve">1.2.1.1.11. Отримання грифу для модельної навчальної програми та навчально-методичного комплекту про академічну доброчесність для 7-8 класів </t>
  </si>
  <si>
    <t>1.2.1.1.14. Отримання грифу для модельної навчальної програми та навчально-методичного комплекту про академічну доброчесність для 10-11 класів</t>
  </si>
  <si>
    <t>1.2.1.1.17. Отримання грифу для модельної навчальної програми та навчально-методичного комплекту про запобігання корупції та доброчесність для закладів професійної (професійно-технічної) освіти</t>
  </si>
  <si>
    <t>1.2.1.1.19. Розробка навчально-методичних матеріалів з антикорупційної тематики (запобігання корупції, суспільна та академічна доброчесність) для першого курсу здобувачів вищої освіти (із можливим залученням до реалізації заходу громадських об’єднань та проектів МТД)</t>
  </si>
  <si>
    <t>Реалізація заходу потребує залучення 1 експерта високої кваліфікації для надання консультацій у процесі розробки тематичних навчально-методичних матеріалів та долучення до їх розробки.
Обсяг навантаження: 1 експерт х 20 год. х 2 міс. = 40 люд.-год.</t>
  </si>
  <si>
    <t>1.2.1.2.3. Розробка навчальної дисципліни «Доброчесність та антикорупція для педагогічних працівників», який розрахований на здобувачів за всіма спеціальностями галузі знань 01 «Освіта» (із можливим залученням до реалізації заходу громадських об’єднань та проектів МТД)</t>
  </si>
  <si>
    <t xml:space="preserve">Для розробки матеріалів курсу необхідне залучення 1 висококваліфікованого експерта на 2-місячний строк з навантаженням 20 год./міс.
1 експерт х 20 год. х 2 міс. = 40 люд.-год. </t>
  </si>
  <si>
    <t>Для реалізації завдання необхідне залучення 6-ти фахових експертів у сферах цифровізації та електронного документообігу, психології та конфліктології, педагогіки, освітнього менеджменту та юриста в сфері освіти.
Обсяг залученості кожного експерта – 20 год./міс. протягом 3-х місяців.
6 експертів х 20 год. х 3 міс. = 360 люд.-год.</t>
  </si>
  <si>
    <t>Для реалізації завдання необхідне залучення 5-ти фахових експертів.
Обсяг залученості кожного експерта – 20 год./міс. протягом 3-х місяців.
5 експертів х 20 год. х 3 міс. = 300 люд.-год.</t>
  </si>
  <si>
    <t>Для реалізації завдання необхідне залучення 5-ти фахових експертів (експерти в сферах освітнього процесу, господарського процесу, наукової діяльності, роботи викладачів та вдосконалення педагогічної майстерності, а також роботи органів студентського самоврядування).
Обсяг залученості кожного експерта – 20 год./міс. протягом 3-х місяців.
5 експертів х 20 год. х 3 міс. = 300 люд.-год.</t>
  </si>
  <si>
    <t>1.2.1.4.9. Системно проводяться інформаційно-просвітницькі заходи, присвячені питанням доброчесності на публічній службі, ролі публічних службовців, функціонуванню державного апарату, взаємодії з громадянами та бізнесом тощо (із можливим залученням до реалізації заходу громадських об’єднань та проектів МТД)</t>
  </si>
  <si>
    <t>Залучення експерта з комунікацій для планування інформаційно-просвітницьких заходів обсягом до 100 год. Розподіл навантаження порівну на перший і другий рік реалізації заходу</t>
  </si>
  <si>
    <t>Послуги дизайнера для створення 6-ти видів буклетів - до 240 год., відеографа для створення 3-х відеоматеріалів - до 180 год.
Разом: 420 люд.-год. Розподіл навантаження порівну на кожен рік реалізації заходу: по 140 люд.-год.</t>
  </si>
  <si>
    <t>Таргетована реклама протягом 3-х міс. у перший рік реалізації заходу, 6-ти міс. - у наступні роки. Середня вартість послуг налаштування та ведення реклами в мережах Facebook та Instagram - еквівалент 200 дол. США</t>
  </si>
  <si>
    <t>Друк 6-ти видів буклетів накладом 100 тис. кожен, по 2 види у кожен рік реалізації заходу.
Послуги друку на рік з розрахунку: 200000 буклетів х 0,0415 дол. США = 8300 дол. США (еквівалент у грн згідно прогнозного курсу)</t>
  </si>
  <si>
    <t>1.2.1.5.3. Проведення інформаційно-просвітницьких кампаній, присвячених популяризації стратегій доброчесної поведінки (із можливим залученням до реалізації заходу громадських об’єднань та проектів МТД)</t>
  </si>
  <si>
    <t>Реалізація заходу потребує комплексного підходу, що включає: розробку ідеї кампанії, дизайну кампанії (план реалізації, ключові меседжі, деталізація цільової аудиторії, інструменти, перелік продуктів та активностей тощо), розробку продуктів, реалізацію активностей, вимірювання ефективності кампанії (проведення замірів до і після). Потребує залучення підрядника. Кампанія проводиться з такими параметрами: всеукраїнська, тривалість – до 12 місяців, розрахована на аудиторію 18-45 років, які проживають в містах. У рамках кампанії передбачено розробку стилістики кампанії, її меседжів, 4-х відеороликів, серії графічних зображень, підготовки серії текстових публікацій (спецпроекти), борди в м. Києві, оплату таргетингової реклами в соціальніих мережах.
Орієнтовна вартість кампанії наводиться, виходячи з вартості подібної за обсягом та параметрами кампанії, що реалізується НАЗК за підтримки донора.
Оскільки планування та реалізація кампанія реалізуються протягом 2-х років, видатки на її проведення поділено на 2 роки.
Сюди ж включена реалізація заходів 1.2.1.5.1 та 1.2.1.5.2</t>
  </si>
  <si>
    <t>1.2.1.6.2. Розробка та поширення інформаційно-просвітницьких матеріалів, присвячених стандартам доброчесної та етичної поведінки публічних службовців та що робити громадянам, коли вони їх не дотримуються (із можливим залученням до реалізації заходу громадських об’єднань та проектів МТД)</t>
  </si>
  <si>
    <t>1.2.1.6.3. Розробка та поширення інформаційно-просвітницьких матеріалів, присвячених ролі виборів у демократичному суспільстві, важливості участі у виборах, моніторингу діяльності виборних осіб (із можливим залученням до реалізації заходу громадських об’єднань та проектів МТД)</t>
  </si>
  <si>
    <t>Реалізація заходу потребує залучення 1 висококваліфікованого експерта для надання послуг з розробки матеріалів обсягом 20 год./міс. протягом 2-х місяців.
1 експерт х 20 год. х 2 міс. = 40 люд.-год.</t>
  </si>
  <si>
    <t>Реалізація заходу потребує залучення 1 висококваліфікованого експерта для надання послуг з розробки матеріалів обсягом 20 год./міс. протягом 3-х місяців.
1 експерт х 20 год. х 3 міс. = 60 люд.-год.</t>
  </si>
  <si>
    <t>1.2.2.2.4. Забезпечення розроблення інформаційної кампанії щодо ролі центральних органів виконавчої влади, органів місцевого самоврядування у запобіганні та протидії корупції:
1) проведення аналізу інформаційних джерел щодо громадської думки стосовно антикорупційних органів;
2) розроблення загального плану інформаційної кампанії на основі зібраної інформації</t>
  </si>
  <si>
    <t>1.2.2.2.5. Забезпечення проведення інформаційної кампанії щодо ролі центральних органів виконавчої влади, органів місцевого самоврядування у запобіганні та протидії корупції</t>
  </si>
  <si>
    <t>1.2.1.3.3. Розробка інформаційно-просвітницької кампанії, присвяченої важливості забезпечення громадського контролю за діяльністю органів державної влади та органів місцевого самоврядування (із можливим залученням до реалізації заходу громадських об’єднань та проектів МТД)</t>
  </si>
  <si>
    <t>1.2.1.3.4. Проведення інформаційно-просвітницької кампанії, присвяченої важливості забезпечення громадського контролю за діяльністю органів державної влади та органів місцевого самоврядування (із можливим залученням до реалізації заходу громадських об’єднань та проектів МТД)</t>
  </si>
  <si>
    <t>Реалізація обох заходів потребує комплексного підходу, що включає: розробку ідеї кампанії, дизайну кампанії (план реалізації, ключові меседжі, деталізація цільової аудиторії, інструменти, перелік продуктів та активностей тощо), розробку продуктів, реалізацію активностей, вимірювання ефективності кампанії (проведення замірів до і після). Потребує залучення підрядника. Кампанія проводиться з такими параметрами: всеукраїнська, тривалість – 6 місяців, розрахована на аудиторію 18-45 років, які проживають в містах. У рамках кампанії передбачено розробку стилістики кампанії, її меседжів, 4-х відеороликів, серії графічних зображень, підготовки серії текстових публікацій (спецпроекти), борди в м. Києві, оплату таргетингової реклами в соціальніих мережах.
Орієнтовна вартість кампанії наводиться, виходячи з вартості подібної за обсягом та параметрами кампанії, що реалізується НАЗК за підтримки донора.
З огляду на строки планування та проведення кампанії, розподіл видатків 50/50 у 2023 та 2024 роках</t>
  </si>
  <si>
    <t>інформаційна кампанія</t>
  </si>
  <si>
    <t>Реалізація заходів обох потребує комплексного підходу, що включає: розробку ідеї кампанії, дизайну кампанії (план реалізації, ключові меседжі, деталізація цільової аудиторії, інструменти, перелік продуктів та активностей тощо), розробку продуктів, реалізацію активностей, вимірювання ефективності кампанії (проведення замірів до і після). Потребує залучення підрядника. Кампанія проводиться з такими параметрами: всеукраїнська, тривалість – до 18 місяців, розрахована на аудиторію 18-45 років, які проживають в містах. У рамках кампанії передбачено розробку стилістики кампанії, її меседжів, 4-х відеороликів, серії графічних зображень, підготовки серії текстових публікацій (спецпроекти), борди в м. Києві, оплату таргетингової реклами в соціальніих мережах.
Орієнтовна вартість кампанії наводиться, виходячи з вартості подібної за обсягом та параметрами кампанії, що реалізується НАЗК за підтримки донора.
З огляду на строки планування та проведення кампанії, розподіл видатків 20%/40%/40% у 2023, 2024 та 2025 роках з урахуванням зміни курсу національної валюти/ІСЦ</t>
  </si>
  <si>
    <t>Вказана орієнтовна вартість, що базується на подібних розробках. На даний час розробляється техніко-економічне обґрунтування, по завершенні якого обсяг видатків за даним заходом буде скориговано</t>
  </si>
  <si>
    <t>1.4.2.3.2. Проведення двох опитувань декларантів (І квартал 2024 р, І квартал 2025 р.) щодо якості інформаційно-роз’яснювальної та просвітницької роботи Національного агентства з метою оцінки досягнення показника (індикатора) 3 до очікуваного стратегічного результату 1.4.2.3</t>
  </si>
  <si>
    <t xml:space="preserve">Для надання послуг з підготовки проекту методики опитування та анкети-опитувальника необхідне залучення експерта-соціолога обсягом 40 год. </t>
  </si>
  <si>
    <t>Під час кожного опитування передбачається опитати 2200 декларантів. Для опрацювання відповідей респондентів та підготовки на їх основі проекту незалежного звіту про результати опитування залучається експерт, обсяг навантаження – 200 год.</t>
  </si>
  <si>
    <t>1.4.3.2.2. Розроблення технічних умов системи накопичення та обробки даних (DWH)</t>
  </si>
  <si>
    <t>Залучення ІТ-експерта для консультування щодо розроблення технічних вимог на проведення тендеру на створення системи накопичення та обробки даних (DWH) та складення відповідного документу. Орієнтовний обсяг надання послуг - до 80 год.</t>
  </si>
  <si>
    <t>1.4.3.2.3. Розробка системи накопичення та обробки даних (DWH)</t>
  </si>
  <si>
    <t>1.4.3.2.4. Впровадження у промислову експлуатацію системи накопичення та обробки даних (DWH)</t>
  </si>
  <si>
    <t>Створення 6-ти модулів ІТС та інтеграція їх до Порталу політичних фінансів</t>
  </si>
  <si>
    <t>1.5.3.1.9. Удосконалення «Єдиного державного реєстру звітності політичних партій про майно, доходи, витрати і зобов’язання фінансового характеру» та інтеграція до ІТ – системи Національного агентства для подання фінансових звітів в електронному вигляді політичним партіям, суб’єктам виборчого процесу, суб’єктам референдумів</t>
  </si>
  <si>
    <t>6 створених та інтегрованих модулів</t>
  </si>
  <si>
    <t>1.6.1.4.1. Проведення аналітичного дослідження, до предмета якого входить вивчення міжнародного досвіду та практики національного правозастосування щодо взаємозалежності рівня переслідування викривачів та відповідальності керівників (роботодавців) за порушення прав викривача та формування рекомендацій по мінімізації впливу виявлених причин</t>
  </si>
  <si>
    <t>РОЗРАХУНОК ОРІЄНТОВНИХ ВИДАТКІВ НА РЕАЛІЗАЦІЮ ЗАХОДІВ ДЕРЖАВНОЇ АНТИКОРУПЦІЙНОЇ ПРОГРАМИ НА 2023-2025 РОКИ, ЩО ПОТРЕБУЮТЬ ДОДАТКОВОГО ФІНАНСУВАННЯ ЗА БЮДЖЕТНОЮ ПРОГРАМОЮ КПКВК 6331030 ТА З ІНШИХ ДЖЕРЕЛ</t>
  </si>
  <si>
    <t>1.6.2.1.3. Розробка необхідних навчальних, методичних матеріалів та проведення тренінгів для працівників уповноважених підрозділів (уповноважених осіб) з питань запобігання та виявлення корупції щодо ефективної організації роботи з Єдиним порталом повідомлень викривачів</t>
  </si>
  <si>
    <t>1.6.2.1.4. Створення онлайн курсів для уповноважених підрозділів (уповноважених осіб) з питань запобігання та виявлення корупції щодо ефективної організації роботи з Єдиним порталом повідомлень викривачів</t>
  </si>
  <si>
    <t>Послуги з розробки графічних, інтерактивних, аудіо та відео матеріалів курсів</t>
  </si>
  <si>
    <t>1.6.2.1.5. Опитування працівників уповноважених підрозділів (уповноважених осіб) з питань запобігання та виявлення корупції щодо зручності та ефективності роботи з повідомленнями про корупцію за допомогою Єдиного порталу повідомлень викривачів</t>
  </si>
  <si>
    <t>1.6.3.1.1. Розроблення концепції системи щорічного моніторингу діяльності уповноважених підрозділів (осіб) з питань запобігання та виявлення корупції щодо роботи з викривачами, зокрема, стосовно:
- кількості викривачів, які звернулись за захистом до уповноваженого підрозділу (особи) з питань запобігання та виявлення корупції;
- порушень прав викривачів в установі;
- вжитих заходів по захисту викривача уповноваженим підрозділом (особою) з питань запобігання та виявлення корупції</t>
  </si>
  <si>
    <t>1.6.3.1.2. Запровадження системи моніторингу діяльності уповноважених підрозділів (осіб) з питань запобігання та виявлення корупції щодо роботи з викривачами</t>
  </si>
  <si>
    <t>Повне запровадження системи моніторингу діяльності уповноважених підрозділів (осіб) з питань запобігання та виявлення корупції щодо роботи з викривачами потребує розробки аналітичного модуля для користувачів НАЗК, інтегрованого з порталом повідомлень викривачів корупції. Передбачається розробка (програмування) такого модуля та передання його на баланс НАЗК як створеного програмного забезпечення (нематеріального активу), інтегрованого до вказаного вище порталу. Виконання завдання потребує вивчення можливостей розвитку наявної ІТ-системи, складення деталізованого технічного завдання для програмістів - до 100 год.</t>
  </si>
  <si>
    <t>Програмування та тестування модуля - до 500 год.</t>
  </si>
  <si>
    <t>Реалізація завдання потребує залучення 2-х зовнішніх експертів-психологів для консультування НАЗК та розроблення проекту методичних рекомендацій, із залученням до 80 год. кожного з експертів.
2 експерти х 80 год. = 160 люд.-год.</t>
  </si>
  <si>
    <t>1.6.3.1.7. Розроблення методичних рекомендацій з надання психологічної допомоги викривачам</t>
  </si>
  <si>
    <t>1.6.3.2.2. Забезпечення проведення сукупно щонайменше 6 навчальних курсів з питань правового захисту викривачів для суддів, прокурорів, поліцейських, працівників Державного бюро розслідувань, співробітників та адвокатів центрів безоплатної правової допомоги</t>
  </si>
  <si>
    <t>Захід передбачає проведення 6-ти дводенних навчальних курсів для 25-ти представників професійних спільнот: по 3 навчальних курси у 2023 та 2024 роках.
Для проведення курсів передбачається залучення 6-ти тренерів з різних професійних спільнот.
Обсяг тренерської роботи одного тренера: підготовка до тренінгів - 24 год., проведення 1-го тренінгу - 12 год., підготовка звітних матеріалів організаторам - 8 год.
Загальні витрати часу тренерами:
у 2023 році: 6 тренерів х (3 курси х 20 год. + 24 год.)= 504 год.
у 2024 році: 6 тренерів х 3 курси х 20 год. = 360 год.</t>
  </si>
  <si>
    <t>Відшкодування вартості 1-денного проживання у 2-місних номерах готеля класу "три зірки" для частини (18-ти) учасників кожного з тренінгів з розрахунку 1100 грн/добу за 1 номер або 550 грн/добу на 1 особу у 2023 році, та в наступному році з урахуванням курсу національної валюти/ІСЦ.
18 осіб х 3 тренінги = 54 особи, які потребують відшкодування щороку</t>
  </si>
  <si>
    <t>1.6.3.4.5. Проведення інформаційно-просвітницької кампанії серед військовослужбовців щодо набуття ними статусу викривача, каналів для здійснення повідомлення та гарантій захисту викривачів-військовослужбовців</t>
  </si>
  <si>
    <t>Передбачається проведення 10-ти онлайн-заходів тривалістю 2 год. кожен та 5-ти офлайн-заходів тривалістю 4 год. кожен. Для проведення цих заходів необхідне залучення 1 зовнішнього лектора, який рівним чином дотичний до сфер військової служби та антикорупції.
Орієнтовні витрати часу лектора: підготовка до заходів - до 24 год.; проведення заходів: 10 заходів х 2 год. + 5 заходів х 4 год. = 40 год.; формування відгуку організаторам - до 16 год.
Разом: 80 год.</t>
  </si>
  <si>
    <t>Залучення незалежного експерта-аналітика для проведення аналітичного дослідження за визначеною тематикою, результати якого повинні лягти в основу підготовки змін до чинного законодавства, зокрема КК, КПК та Закону України "Про запобігання корупції".
Орієнтовний обсяг роботи експерта - 11 тижнів по 20 год./тиждень.
1 експерт х 11 тижнів х 20 год. = 220 люд.-год.</t>
  </si>
  <si>
    <t>3.3.1.1.1. Забезпечення проведення аналітичного дослідження, до предмета якого, зокрема, входять: ідентифікація термінологічних неузгодженостей, колізій та проявів невиправданої конкуренції, що виникають між Кримінальним кодексом України, Законом України «Про запобігання корупції» та Кримінальним процесуальним кодексом України щодо визначення корупційних кримінальних правопорушень та правопорушень, пов’язаних з корупцією; відповідність положень законодавства, що регулюють звільнення від кримінальної відповідальності за корупційні та пов’язані з корупцією кримінальні правопорушення, заходи кримінально-правового характеру щодо юридичних осіб, а також встановлюють суб’єктів корупційних та пов’язаних з корупцією кримінальних правопорушень, міжнародним стандартам у сфері запобігання та протидії корупції</t>
  </si>
  <si>
    <t>Залучення незалежного експерта-аналітика для проведення аналітичного дослідження за визначеною тематикою, результати якого повинні лягти в основу підготовки змін до чинного законодавства, зокрема КК, КПК та Закону України "Про запобігання корупції".
Орієнтовний обсяг роботи експерта - 10 тижнів по 20 год./тиждень.
1 експерт х 10 тижнів х 20 год. = 200 людино-годин</t>
  </si>
  <si>
    <t>2023 рік</t>
  </si>
  <si>
    <t>2024 рік</t>
  </si>
  <si>
    <t>2025 рік</t>
  </si>
  <si>
    <t>ВСЬОГО ЗА ПІДРОЗДІЛОМ, грн, у т.ч.:</t>
  </si>
  <si>
    <t>Заходи; видатки</t>
  </si>
  <si>
    <t>ВСЬОГО ЗА ДАП, грн, у т.ч.:</t>
  </si>
  <si>
    <t>ВСЬОГО, грн</t>
  </si>
  <si>
    <t>Сума, тис. грн</t>
  </si>
  <si>
    <t>Видатки для акта, тис. грн</t>
  </si>
  <si>
    <t>* плюс закладені в бюджеті на 2023 р.</t>
  </si>
  <si>
    <t>1.1.1.8.17. Щорічне здійснення стратегічного аналізу корупційних ризиків у пріоритетних сферах, визначених Національним агентством, оприлюднення результатів стратегічного аналізу</t>
  </si>
  <si>
    <t>1.1.4.1.27. Розроблення загальної короткострокової програми підвищення кваліфікації державних службовців категорії «А» щодо ролі керівника у побудові доброчесного середовища організації</t>
  </si>
  <si>
    <t>1.1.4.1.28. Забезпечення проведення навчання державних службовців категорії «А» за загальною короткостроковою програмою підвищення кваліфікації щодо ролі керівника у побудові доброчесного середовища організації</t>
  </si>
  <si>
    <t xml:space="preserve">1.1.4.2.2. Щорічне проведення Національного антикорупційного форуму, на якому уповноважені особи з питань запобігання та виявлення корупції презентують кращі практики роботи, обговорюють міжнародні та національні практики і виклики у сфері запобігання та виявлення корупції </t>
  </si>
  <si>
    <t>1.1.4.2.3. Розроблення спеціалізованих онлайн курсів для професійного розвитку уповноважених з питань запобігання та виявлення корупції, за такими темами:
- візування антикорупційним уповноваженим проектів актів організації;
- управління корупційними ризиками у діяльності організації;
- здійснення повноважень у сфері захисту викривачів та розгляд повідомлень про порушення вимог антикорупційного законодавства;
- запобігання конфлікту інтересів та порушенню інших антикорупційних обмежень;
- проведення антикорупційної перевірки контрагентів;
- інформування та забезпечення обізнаності з питань додержання антикорупційного законодавства</t>
  </si>
  <si>
    <t>1.1.4.2.4. Забезпечення розроблення загальної короткострокової програми підвищення кваліфікації уповноважених осіб з питань запобігання та виявлення корупції за ключовими функціями Профстандарту «Уповноважений з антикорупційної діяльності» з подальшим проведенням навчання</t>
  </si>
  <si>
    <t>1.1.4.2.5. Оновлення Методології з оцінки ефективності роботи уповноважених з питань запобігання та виявлення корупції з фокусом на оцінці ефективності виконання пріоритетних напрямків діяльності уповноважених</t>
  </si>
  <si>
    <t xml:space="preserve">1.1.4.3.9. Забезпечення проведення навчання уповноважених осіб з питань запобігання та виявлення корупції за загальною короткостроковою програмою підвищення кваліфікації з питань управління корупційними ризиками </t>
  </si>
  <si>
    <t>1.2.1.2.5. Розроблення рекомендацій щодо забезпечення прозорості та доброчесності у діяльності закладів загальної середньої освіти (із можливим залученням до реалізації заходу громадських об’єднань та проектів МТД)</t>
  </si>
  <si>
    <t>1.2.1.2.9. Розробка рекомендацій щодо підвищення рівня прозорості та доброчесності у діяльності закладів професійної (професійно-технічної) освіти (із можливим залученням до реалізації заходу громадських об’єднань та проектів МТД)</t>
  </si>
  <si>
    <t>1.2.1.2.13. Розробка рекомендацій щодо підвищення рівня прозорості та доброчесності у діяльності закладів вищої освіти (із можливим залученням до реалізації заходу громадських об’єднань та проектів МТД)</t>
  </si>
  <si>
    <t>3.3.1.2.1. Розроблення проекту закону, яким, з урахуванням результатів аналітичного дослідження, предметом якого є санкції за корупційні та пов’язані з корупцією кримінальні правопорушення (їхня пропорційність, адекватність виду кримінального правопорушення, ефективність та забезпечення стримуючого ефекту):
1) вдосконалено нормативно-правове регулювання санкцій за корупційні та пов’язані з корупцією кримінальні правопорушення;
2) збільшено розмір штрафів у санкціях окремих корупційних та пов’язаних з корупцією кримінальних правопорушень з урахуванням ступеня їх суспільної небезпеки;
3) чітко та однозначно передбачена можливість звільнення від відбування покарання з випробуванням у разі укладення угод про визнання винуватості у кримінальних провадженнях щодо корупційних кримінальних правопорушень, віднесених до підслідності НАБУ;
4) посилено кримінальну відповідальність за підкуп свідка з тим, щоб це кримінальне правопорушення не належало до категорії кримінальних проступків, у зв’язку з його вчиненням були можливими екстрадиція, спеціальна конфіскація;
5) закріплено можливість застосування заходів кримінально-правового характеру щодо юридичних осіб у випадку вчинення всіх діянь, криміналізації яких вимагає Конвенція ООН проти корупції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</si>
</sst>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9"/>
      <color theme="1"/>
      <name val="Tahoma"/>
      <family val="2"/>
    </font>
    <font>
      <i/>
      <sz val="9"/>
      <color theme="1"/>
      <name val="Tahoma"/>
      <family val="2"/>
    </font>
    <font>
      <b/>
      <sz val="9"/>
      <color theme="1"/>
      <name val="Tahoma"/>
      <family val="2"/>
    </font>
    <font>
      <sz val="9"/>
      <color rgb="FF000000"/>
      <name val="Tahoma"/>
      <family val="2"/>
    </font>
    <font>
      <sz val="9"/>
      <color theme="0"/>
      <name val="Tahoma"/>
      <family val="2"/>
    </font>
    <font>
      <sz val="10"/>
      <color theme="1"/>
      <name val="Tahoma"/>
      <family val="2"/>
    </font>
    <font>
      <b/>
      <sz val="10"/>
      <color theme="1"/>
      <name val="Tahoma"/>
      <family val="2"/>
    </font>
    <font>
      <b/>
      <sz val="9"/>
      <color rgb="FF000000"/>
      <name val="Tahoma"/>
      <family val="2"/>
    </font>
    <font>
      <i/>
      <sz val="10"/>
      <color theme="1"/>
      <name val="Tahoma"/>
      <family val="2"/>
    </font>
    <font>
      <b/>
      <i/>
      <sz val="9"/>
      <color theme="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83">
    <xf numFmtId="0" fontId="0" fillId="0" borderId="0" xfId="0"/>
    <xf numFmtId="0" fontId="1" fillId="0" borderId="0" xfId="0" applyFont="1" applyAlignment="1">
      <alignment vertical="top" wrapText="1"/>
    </xf>
    <xf numFmtId="164" fontId="1" fillId="0" borderId="0" xfId="0" applyNumberFormat="1" applyFont="1" applyAlignment="1">
      <alignment vertical="top" wrapText="1"/>
    </xf>
    <xf numFmtId="164" fontId="2" fillId="0" borderId="0" xfId="0" applyNumberFormat="1" applyFont="1" applyAlignment="1">
      <alignment vertical="top" wrapText="1"/>
    </xf>
    <xf numFmtId="0" fontId="1" fillId="0" borderId="0" xfId="0" applyFont="1" applyAlignment="1">
      <alignment wrapText="1"/>
    </xf>
    <xf numFmtId="0" fontId="1" fillId="0" borderId="1" xfId="0" applyFont="1" applyBorder="1" applyAlignment="1">
      <alignment vertical="top" wrapText="1"/>
    </xf>
    <xf numFmtId="164" fontId="1" fillId="0" borderId="1" xfId="0" applyNumberFormat="1" applyFont="1" applyBorder="1" applyAlignment="1">
      <alignment vertical="top" wrapText="1"/>
    </xf>
    <xf numFmtId="0" fontId="1" fillId="0" borderId="2" xfId="0" applyFont="1" applyBorder="1" applyAlignment="1">
      <alignment vertical="top" wrapText="1"/>
    </xf>
    <xf numFmtId="164" fontId="1" fillId="0" borderId="2" xfId="0" applyNumberFormat="1" applyFont="1" applyBorder="1" applyAlignment="1">
      <alignment vertical="top" wrapText="1"/>
    </xf>
    <xf numFmtId="0" fontId="4" fillId="0" borderId="1" xfId="0" applyFont="1" applyBorder="1" applyAlignment="1">
      <alignment vertical="top" wrapText="1"/>
    </xf>
    <xf numFmtId="0" fontId="2" fillId="0" borderId="0" xfId="0" applyFont="1" applyAlignment="1">
      <alignment vertical="top" wrapText="1"/>
    </xf>
    <xf numFmtId="164" fontId="2" fillId="0" borderId="0" xfId="0" applyNumberFormat="1" applyFont="1" applyAlignment="1">
      <alignment horizontal="right" vertical="top" wrapText="1"/>
    </xf>
    <xf numFmtId="0" fontId="2" fillId="0" borderId="0" xfId="0" applyFont="1" applyAlignment="1">
      <alignment wrapText="1"/>
    </xf>
    <xf numFmtId="164" fontId="3" fillId="0" borderId="1" xfId="0" applyNumberFormat="1" applyFont="1" applyBorder="1" applyAlignment="1">
      <alignment vertical="top" wrapText="1"/>
    </xf>
    <xf numFmtId="0" fontId="3" fillId="0" borderId="0" xfId="0" applyFont="1" applyAlignment="1">
      <alignment wrapText="1"/>
    </xf>
    <xf numFmtId="0" fontId="6" fillId="0" borderId="0" xfId="0" applyFont="1" applyAlignment="1">
      <alignment wrapText="1"/>
    </xf>
    <xf numFmtId="4" fontId="2" fillId="0" borderId="0" xfId="0" applyNumberFormat="1" applyFont="1" applyAlignment="1">
      <alignment vertical="top" wrapText="1"/>
    </xf>
    <xf numFmtId="0" fontId="3" fillId="2" borderId="1" xfId="0" applyFont="1" applyFill="1" applyBorder="1" applyAlignment="1">
      <alignment vertical="top" wrapText="1"/>
    </xf>
    <xf numFmtId="164" fontId="3" fillId="2" borderId="1" xfId="0" applyNumberFormat="1" applyFont="1" applyFill="1" applyBorder="1" applyAlignment="1">
      <alignment vertical="top" wrapText="1"/>
    </xf>
    <xf numFmtId="164" fontId="3" fillId="2" borderId="2" xfId="0" applyNumberFormat="1" applyFont="1" applyFill="1" applyBorder="1" applyAlignment="1">
      <alignment vertical="top" wrapText="1"/>
    </xf>
    <xf numFmtId="0" fontId="1" fillId="2" borderId="1" xfId="0" applyFont="1" applyFill="1" applyBorder="1" applyAlignment="1">
      <alignment vertical="top" wrapText="1"/>
    </xf>
    <xf numFmtId="164" fontId="1" fillId="2" borderId="1" xfId="0" applyNumberFormat="1" applyFont="1" applyFill="1" applyBorder="1" applyAlignment="1">
      <alignment vertical="top" wrapText="1"/>
    </xf>
    <xf numFmtId="4" fontId="1" fillId="0" borderId="0" xfId="0" applyNumberFormat="1" applyFont="1" applyAlignment="1">
      <alignment vertical="top" wrapText="1"/>
    </xf>
    <xf numFmtId="0" fontId="8" fillId="2" borderId="1" xfId="0" applyFont="1" applyFill="1" applyBorder="1" applyAlignment="1">
      <alignment vertical="top" wrapText="1"/>
    </xf>
    <xf numFmtId="164" fontId="1" fillId="2" borderId="2" xfId="0" applyNumberFormat="1" applyFont="1" applyFill="1" applyBorder="1" applyAlignment="1">
      <alignment vertical="top" wrapText="1"/>
    </xf>
    <xf numFmtId="0" fontId="3" fillId="2" borderId="3" xfId="0" applyFont="1" applyFill="1" applyBorder="1" applyAlignment="1">
      <alignment vertical="top" wrapText="1"/>
    </xf>
    <xf numFmtId="0" fontId="2" fillId="2" borderId="1" xfId="0" applyFont="1" applyFill="1" applyBorder="1" applyAlignment="1">
      <alignment vertical="top" wrapText="1"/>
    </xf>
    <xf numFmtId="0" fontId="2" fillId="0" borderId="2" xfId="0" applyFont="1" applyBorder="1" applyAlignment="1">
      <alignment vertical="top" wrapText="1"/>
    </xf>
    <xf numFmtId="0" fontId="2" fillId="0" borderId="1" xfId="0" applyFont="1" applyBorder="1" applyAlignment="1">
      <alignment vertical="top" wrapText="1"/>
    </xf>
    <xf numFmtId="0" fontId="10" fillId="2" borderId="1" xfId="0" applyFont="1" applyFill="1" applyBorder="1" applyAlignment="1">
      <alignment vertical="top" wrapText="1"/>
    </xf>
    <xf numFmtId="1" fontId="1" fillId="2" borderId="1" xfId="0" applyNumberFormat="1" applyFont="1" applyFill="1" applyBorder="1" applyAlignment="1">
      <alignment vertical="top" wrapText="1"/>
    </xf>
    <xf numFmtId="0" fontId="6" fillId="3" borderId="1" xfId="0" applyFont="1" applyFill="1" applyBorder="1" applyAlignment="1">
      <alignment vertical="top" wrapText="1"/>
    </xf>
    <xf numFmtId="0" fontId="7" fillId="3" borderId="1" xfId="0" applyFont="1" applyFill="1" applyBorder="1" applyAlignment="1">
      <alignment vertical="top" wrapText="1"/>
    </xf>
    <xf numFmtId="0" fontId="9" fillId="3" borderId="1" xfId="0" applyFont="1" applyFill="1" applyBorder="1" applyAlignment="1">
      <alignment vertical="top" wrapText="1"/>
    </xf>
    <xf numFmtId="164" fontId="6" fillId="3" borderId="1" xfId="0" applyNumberFormat="1" applyFont="1" applyFill="1" applyBorder="1" applyAlignment="1">
      <alignment vertical="top" wrapText="1"/>
    </xf>
    <xf numFmtId="164" fontId="7" fillId="3" borderId="1" xfId="0" applyNumberFormat="1" applyFont="1" applyFill="1" applyBorder="1" applyAlignment="1">
      <alignment vertical="top" wrapText="1"/>
    </xf>
    <xf numFmtId="0" fontId="7" fillId="3" borderId="1" xfId="0" applyFont="1" applyFill="1" applyBorder="1" applyAlignment="1">
      <alignment horizontal="center" vertical="top" wrapText="1"/>
    </xf>
    <xf numFmtId="164" fontId="2" fillId="0" borderId="0" xfId="0" applyNumberFormat="1" applyFont="1" applyAlignment="1">
      <alignment wrapText="1"/>
    </xf>
    <xf numFmtId="0" fontId="5" fillId="0" borderId="0" xfId="0" applyFont="1" applyAlignment="1">
      <alignment vertical="top" wrapText="1"/>
    </xf>
    <xf numFmtId="164" fontId="1" fillId="0" borderId="4" xfId="0" applyNumberFormat="1" applyFont="1" applyBorder="1" applyAlignment="1">
      <alignment vertical="top" wrapText="1"/>
    </xf>
    <xf numFmtId="164" fontId="1" fillId="0" borderId="5" xfId="0" applyNumberFormat="1"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2" xfId="0" applyFont="1" applyBorder="1" applyAlignment="1">
      <alignment vertical="top" wrapText="1"/>
    </xf>
    <xf numFmtId="164" fontId="7" fillId="3" borderId="1" xfId="0" applyNumberFormat="1" applyFont="1" applyFill="1" applyBorder="1" applyAlignment="1">
      <alignment horizontal="center" vertical="top" wrapText="1"/>
    </xf>
    <xf numFmtId="164" fontId="7" fillId="3" borderId="1" xfId="0" applyNumberFormat="1" applyFont="1" applyFill="1" applyBorder="1" applyAlignment="1">
      <alignment horizontal="right" vertical="top" wrapText="1"/>
    </xf>
    <xf numFmtId="0" fontId="6" fillId="3" borderId="1" xfId="0" applyFont="1" applyFill="1" applyBorder="1" applyAlignment="1">
      <alignment horizontal="center" vertical="top" wrapText="1"/>
    </xf>
    <xf numFmtId="164" fontId="6" fillId="3" borderId="1" xfId="0" applyNumberFormat="1" applyFont="1" applyFill="1" applyBorder="1" applyAlignment="1">
      <alignment horizontal="right" vertical="top" wrapText="1"/>
    </xf>
    <xf numFmtId="0" fontId="1" fillId="0" borderId="5" xfId="0" applyFont="1" applyBorder="1" applyAlignment="1">
      <alignment vertical="top" wrapText="1"/>
    </xf>
    <xf numFmtId="0" fontId="2" fillId="4" borderId="0" xfId="0" applyFont="1" applyFill="1" applyAlignment="1">
      <alignment vertical="top" wrapText="1"/>
    </xf>
    <xf numFmtId="164" fontId="2" fillId="4" borderId="0" xfId="0" applyNumberFormat="1" applyFont="1" applyFill="1" applyAlignment="1">
      <alignment vertical="top" wrapText="1"/>
    </xf>
    <xf numFmtId="164" fontId="6" fillId="0" borderId="0" xfId="0" applyNumberFormat="1" applyFont="1" applyAlignment="1">
      <alignment vertical="top" wrapText="1"/>
    </xf>
    <xf numFmtId="164" fontId="3" fillId="0" borderId="0" xfId="0" applyNumberFormat="1" applyFont="1" applyAlignment="1">
      <alignment vertical="top" wrapText="1"/>
    </xf>
    <xf numFmtId="0" fontId="1" fillId="0" borderId="8" xfId="0" applyFont="1" applyBorder="1" applyAlignment="1">
      <alignment vertical="top" wrapText="1"/>
    </xf>
    <xf numFmtId="0" fontId="1" fillId="2" borderId="3" xfId="0" applyFont="1" applyFill="1" applyBorder="1" applyAlignment="1">
      <alignment vertical="top" wrapText="1"/>
    </xf>
    <xf numFmtId="0" fontId="1" fillId="0" borderId="3" xfId="0" applyFont="1" applyBorder="1" applyAlignment="1">
      <alignment vertical="top" wrapText="1"/>
    </xf>
    <xf numFmtId="0" fontId="3" fillId="2" borderId="3" xfId="0" applyFont="1" applyFill="1" applyBorder="1" applyAlignment="1">
      <alignment wrapText="1"/>
    </xf>
    <xf numFmtId="0" fontId="3" fillId="2" borderId="0" xfId="0" applyFont="1" applyFill="1" applyAlignment="1">
      <alignment wrapText="1"/>
    </xf>
    <xf numFmtId="164" fontId="1" fillId="0" borderId="0" xfId="0" applyNumberFormat="1" applyFont="1" applyAlignment="1">
      <alignment wrapText="1"/>
    </xf>
    <xf numFmtId="164" fontId="6" fillId="0" borderId="0" xfId="0" applyNumberFormat="1" applyFont="1" applyAlignment="1">
      <alignment wrapText="1"/>
    </xf>
    <xf numFmtId="164" fontId="3" fillId="0" borderId="0" xfId="0" applyNumberFormat="1" applyFont="1" applyAlignment="1">
      <alignment wrapText="1"/>
    </xf>
    <xf numFmtId="0" fontId="7" fillId="3" borderId="3" xfId="0" applyFont="1" applyFill="1" applyBorder="1" applyAlignment="1">
      <alignment vertical="top" wrapText="1"/>
    </xf>
    <xf numFmtId="0" fontId="6" fillId="3" borderId="3" xfId="0" applyFont="1" applyFill="1" applyBorder="1" applyAlignment="1">
      <alignment vertical="top" wrapText="1"/>
    </xf>
    <xf numFmtId="164" fontId="10" fillId="0" borderId="0" xfId="0" applyNumberFormat="1" applyFont="1" applyAlignment="1">
      <alignment vertical="top" wrapText="1"/>
    </xf>
    <xf numFmtId="164" fontId="7" fillId="5" borderId="1" xfId="0" applyNumberFormat="1" applyFont="1" applyFill="1" applyBorder="1" applyAlignment="1">
      <alignment vertical="top" wrapText="1"/>
    </xf>
    <xf numFmtId="164" fontId="3" fillId="5" borderId="1" xfId="0" applyNumberFormat="1" applyFont="1" applyFill="1" applyBorder="1" applyAlignment="1">
      <alignment vertical="top" wrapText="1"/>
    </xf>
    <xf numFmtId="0" fontId="6" fillId="5" borderId="1" xfId="0" applyFont="1" applyFill="1" applyBorder="1" applyAlignment="1">
      <alignment vertical="top" wrapText="1"/>
    </xf>
    <xf numFmtId="164" fontId="1" fillId="5" borderId="1" xfId="0" applyNumberFormat="1" applyFont="1" applyFill="1" applyBorder="1" applyAlignment="1">
      <alignment vertical="top" wrapText="1"/>
    </xf>
    <xf numFmtId="164" fontId="6" fillId="5" borderId="1" xfId="0" applyNumberFormat="1" applyFont="1" applyFill="1" applyBorder="1" applyAlignment="1">
      <alignment vertical="top" wrapText="1"/>
    </xf>
    <xf numFmtId="0" fontId="1" fillId="5" borderId="1" xfId="0" applyFont="1" applyFill="1" applyBorder="1" applyAlignment="1">
      <alignment vertical="top" wrapText="1"/>
    </xf>
    <xf numFmtId="164" fontId="1" fillId="4" borderId="0" xfId="0" applyNumberFormat="1" applyFont="1" applyFill="1" applyAlignment="1">
      <alignment vertical="top" wrapText="1"/>
    </xf>
    <xf numFmtId="164" fontId="3" fillId="5" borderId="4" xfId="0" applyNumberFormat="1" applyFont="1" applyFill="1" applyBorder="1" applyAlignment="1">
      <alignment horizontal="center" vertical="top" wrapText="1"/>
    </xf>
    <xf numFmtId="164" fontId="3" fillId="5" borderId="2" xfId="0" applyNumberFormat="1" applyFont="1" applyFill="1" applyBorder="1" applyAlignment="1">
      <alignment horizontal="center" vertical="top" wrapText="1"/>
    </xf>
    <xf numFmtId="0" fontId="7" fillId="0" borderId="0" xfId="0" applyFont="1" applyAlignment="1">
      <alignment horizontal="center" vertical="top" wrapText="1"/>
    </xf>
    <xf numFmtId="0" fontId="3" fillId="0" borderId="4"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1" fillId="0" borderId="9" xfId="0" applyFont="1" applyBorder="1" applyAlignment="1">
      <alignment horizontal="left" vertical="top" wrapText="1"/>
    </xf>
    <xf numFmtId="0" fontId="1" fillId="0" borderId="8" xfId="0" applyFont="1" applyBorder="1" applyAlignment="1">
      <alignment horizontal="left"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top" wrapText="1"/>
    </xf>
  </cellXfs>
  <cellStyles count="1">
    <cellStyle name="Звичайний" xfId="0" builtinId="0"/>
  </cellStyles>
  <dxfs count="0"/>
  <tableStyles count="0" defaultTableStyle="TableStyleMedium2" defaultPivotStyle="PivotStyleLight16"/>
  <colors>
    <mruColors>
      <color rgb="FFCC99FF"/>
      <color rgb="FFCC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51"/>
  <sheetViews>
    <sheetView zoomScaleNormal="100" workbookViewId="0">
      <pane xSplit="2" ySplit="8" topLeftCell="S72" activePane="bottomRight" state="frozen"/>
      <selection pane="topRight" activeCell="D1" sqref="D1"/>
      <selection pane="bottomLeft" activeCell="A10" sqref="A10"/>
      <selection pane="bottomRight" activeCell="U36" sqref="U36"/>
    </sheetView>
  </sheetViews>
  <sheetFormatPr defaultColWidth="9.08984375" defaultRowHeight="11.5" x14ac:dyDescent="0.25"/>
  <cols>
    <col min="1" max="1" width="5.453125" style="1" bestFit="1" customWidth="1"/>
    <col min="2" max="2" width="65.08984375" style="1" customWidth="1"/>
    <col min="3" max="3" width="14.453125" style="1" customWidth="1"/>
    <col min="4" max="4" width="9" style="2" customWidth="1"/>
    <col min="5" max="5" width="8.453125" style="2" hidden="1" customWidth="1"/>
    <col min="6" max="6" width="10.6328125" style="2" customWidth="1"/>
    <col min="7" max="7" width="12.36328125" style="2" customWidth="1"/>
    <col min="8" max="8" width="7.453125" style="2" customWidth="1"/>
    <col min="9" max="9" width="1.36328125" style="2" customWidth="1"/>
    <col min="10" max="10" width="8.90625" style="2" customWidth="1"/>
    <col min="11" max="11" width="10.6328125" style="2" hidden="1" customWidth="1"/>
    <col min="12" max="12" width="11.6328125" style="2" customWidth="1"/>
    <col min="13" max="13" width="13.08984375" style="2" customWidth="1"/>
    <col min="14" max="14" width="7.453125" style="2" customWidth="1"/>
    <col min="15" max="15" width="1.08984375" style="2" customWidth="1"/>
    <col min="16" max="16" width="8.90625" style="2" customWidth="1"/>
    <col min="17" max="17" width="10.36328125" style="2" hidden="1" customWidth="1"/>
    <col min="18" max="18" width="11.6328125" style="2" customWidth="1"/>
    <col min="19" max="19" width="13.08984375" style="2" customWidth="1"/>
    <col min="20" max="20" width="7.453125" style="2" customWidth="1"/>
    <col min="21" max="21" width="80.6328125" style="1" customWidth="1"/>
    <col min="22" max="22" width="12.08984375" style="52" bestFit="1" customWidth="1"/>
    <col min="23" max="23" width="12.08984375" style="2" bestFit="1" customWidth="1"/>
    <col min="24" max="24" width="9.08984375" style="58"/>
    <col min="25" max="16384" width="9.08984375" style="4"/>
  </cols>
  <sheetData>
    <row r="1" spans="1:24" ht="13.5" customHeight="1" x14ac:dyDescent="0.25">
      <c r="A1" s="11" t="s">
        <v>1</v>
      </c>
      <c r="B1" s="73" t="s">
        <v>196</v>
      </c>
      <c r="C1" s="73"/>
      <c r="D1" s="73"/>
      <c r="E1" s="73"/>
      <c r="F1" s="73"/>
      <c r="G1" s="73"/>
      <c r="H1" s="73"/>
      <c r="I1" s="73"/>
      <c r="J1" s="73"/>
      <c r="K1" s="73"/>
      <c r="L1" s="73"/>
      <c r="M1" s="73"/>
      <c r="N1" s="73"/>
      <c r="O1" s="73"/>
      <c r="P1" s="73"/>
      <c r="Q1" s="73"/>
      <c r="R1" s="73"/>
      <c r="S1" s="73"/>
      <c r="T1" s="73"/>
      <c r="U1" s="73"/>
    </row>
    <row r="2" spans="1:24" x14ac:dyDescent="0.25">
      <c r="G2" s="4"/>
      <c r="H2" s="4"/>
      <c r="I2" s="4"/>
    </row>
    <row r="3" spans="1:24" s="12" customFormat="1" hidden="1" x14ac:dyDescent="0.25">
      <c r="A3" s="10"/>
      <c r="B3" s="10"/>
      <c r="D3" s="3">
        <v>42.2</v>
      </c>
      <c r="E3" s="16"/>
      <c r="F3" s="3"/>
      <c r="G3" s="11"/>
      <c r="H3" s="11"/>
      <c r="I3" s="11"/>
      <c r="J3" s="12">
        <v>45.8</v>
      </c>
      <c r="K3" s="3"/>
      <c r="L3" s="3"/>
      <c r="M3" s="3"/>
      <c r="N3" s="3"/>
      <c r="O3" s="3"/>
      <c r="P3" s="3">
        <v>49.7</v>
      </c>
      <c r="Q3" s="3"/>
      <c r="R3" s="3"/>
      <c r="S3" s="3"/>
      <c r="T3" s="3"/>
      <c r="U3" s="10"/>
      <c r="V3" s="63"/>
      <c r="W3" s="3"/>
      <c r="X3" s="37"/>
    </row>
    <row r="4" spans="1:24" ht="15" customHeight="1" x14ac:dyDescent="0.25">
      <c r="A4" s="74" t="s">
        <v>8</v>
      </c>
      <c r="B4" s="74" t="s">
        <v>219</v>
      </c>
      <c r="C4" s="74" t="s">
        <v>5</v>
      </c>
      <c r="D4" s="76" t="s">
        <v>215</v>
      </c>
      <c r="E4" s="77"/>
      <c r="F4" s="77"/>
      <c r="G4" s="77"/>
      <c r="H4" s="78"/>
      <c r="I4" s="39"/>
      <c r="J4" s="76" t="s">
        <v>216</v>
      </c>
      <c r="K4" s="77"/>
      <c r="L4" s="77"/>
      <c r="M4" s="77"/>
      <c r="N4" s="78"/>
      <c r="O4" s="41"/>
      <c r="P4" s="76" t="s">
        <v>217</v>
      </c>
      <c r="Q4" s="77"/>
      <c r="R4" s="77"/>
      <c r="S4" s="77"/>
      <c r="T4" s="78"/>
      <c r="U4" s="74" t="s">
        <v>18</v>
      </c>
      <c r="V4" s="71" t="s">
        <v>223</v>
      </c>
    </row>
    <row r="5" spans="1:24" ht="30" customHeight="1" x14ac:dyDescent="0.25">
      <c r="A5" s="75"/>
      <c r="B5" s="75"/>
      <c r="C5" s="75"/>
      <c r="D5" s="13" t="s">
        <v>3</v>
      </c>
      <c r="E5" s="13" t="s">
        <v>4</v>
      </c>
      <c r="F5" s="13" t="s">
        <v>56</v>
      </c>
      <c r="G5" s="13" t="s">
        <v>222</v>
      </c>
      <c r="H5" s="13" t="s">
        <v>10</v>
      </c>
      <c r="I5" s="40"/>
      <c r="J5" s="13" t="s">
        <v>3</v>
      </c>
      <c r="K5" s="13" t="s">
        <v>4</v>
      </c>
      <c r="L5" s="13" t="s">
        <v>56</v>
      </c>
      <c r="M5" s="13" t="s">
        <v>222</v>
      </c>
      <c r="N5" s="13" t="s">
        <v>10</v>
      </c>
      <c r="O5" s="42"/>
      <c r="P5" s="13" t="s">
        <v>3</v>
      </c>
      <c r="Q5" s="13" t="s">
        <v>4</v>
      </c>
      <c r="R5" s="13" t="s">
        <v>56</v>
      </c>
      <c r="S5" s="13" t="s">
        <v>222</v>
      </c>
      <c r="T5" s="13" t="s">
        <v>10</v>
      </c>
      <c r="U5" s="75"/>
      <c r="V5" s="72"/>
    </row>
    <row r="6" spans="1:24" s="15" customFormat="1" ht="12.5" x14ac:dyDescent="0.25">
      <c r="A6" s="31"/>
      <c r="B6" s="32" t="s">
        <v>218</v>
      </c>
      <c r="C6" s="33"/>
      <c r="D6" s="34"/>
      <c r="E6" s="34"/>
      <c r="F6" s="34"/>
      <c r="G6" s="35">
        <f>G7+G8</f>
        <v>7007.9000000000005</v>
      </c>
      <c r="H6" s="34"/>
      <c r="I6" s="40"/>
      <c r="J6" s="36"/>
      <c r="K6" s="36"/>
      <c r="L6" s="36"/>
      <c r="M6" s="35">
        <f>M7+M8</f>
        <v>14141.200000000003</v>
      </c>
      <c r="N6" s="36"/>
      <c r="O6" s="42"/>
      <c r="P6" s="36"/>
      <c r="Q6" s="36"/>
      <c r="R6" s="36"/>
      <c r="S6" s="35">
        <f>S7+S8</f>
        <v>11767.8</v>
      </c>
      <c r="T6" s="36"/>
      <c r="U6" s="32"/>
      <c r="V6" s="64"/>
      <c r="W6" s="51"/>
      <c r="X6" s="59"/>
    </row>
    <row r="7" spans="1:24" s="15" customFormat="1" ht="12.5" x14ac:dyDescent="0.25">
      <c r="A7" s="31"/>
      <c r="B7" s="31" t="s">
        <v>6</v>
      </c>
      <c r="C7" s="33"/>
      <c r="D7" s="34"/>
      <c r="E7" s="34"/>
      <c r="F7" s="34"/>
      <c r="G7" s="47">
        <f>G11+G36+G38+G42+G44+G46+G53+G55+G57+G59+G64</f>
        <v>6643.3</v>
      </c>
      <c r="H7" s="34"/>
      <c r="I7" s="40"/>
      <c r="J7" s="46"/>
      <c r="K7" s="36"/>
      <c r="L7" s="46"/>
      <c r="M7" s="47">
        <f>M9+M11+M15+M18+M21+M24+M27+M30+M34+M36+M38+M40+M42+M44+M46+M53+M55+M57+M59+M61+M64+M67+M73</f>
        <v>14141.200000000003</v>
      </c>
      <c r="N7" s="46"/>
      <c r="O7" s="48"/>
      <c r="P7" s="46"/>
      <c r="Q7" s="36"/>
      <c r="R7" s="46"/>
      <c r="S7" s="47">
        <f>S9+S11+S15+S18+S21+S24+S27+S30+S34+S36+S38+S40+S42+S44+S46+S53+S55+S57+S59+S61+S64+S67+S73</f>
        <v>11767.8</v>
      </c>
      <c r="T7" s="46"/>
      <c r="U7" s="31"/>
      <c r="V7" s="64"/>
      <c r="W7" s="51"/>
      <c r="X7" s="59"/>
    </row>
    <row r="8" spans="1:24" s="15" customFormat="1" ht="12.5" x14ac:dyDescent="0.25">
      <c r="A8" s="31"/>
      <c r="B8" s="31" t="s">
        <v>7</v>
      </c>
      <c r="C8" s="33"/>
      <c r="D8" s="34"/>
      <c r="E8" s="34"/>
      <c r="F8" s="34"/>
      <c r="G8" s="47">
        <f>G40</f>
        <v>364.6</v>
      </c>
      <c r="H8" s="34"/>
      <c r="I8" s="40"/>
      <c r="J8" s="46"/>
      <c r="K8" s="36"/>
      <c r="L8" s="46"/>
      <c r="M8" s="47"/>
      <c r="N8" s="46"/>
      <c r="O8" s="48"/>
      <c r="P8" s="46"/>
      <c r="Q8" s="36"/>
      <c r="R8" s="46"/>
      <c r="S8" s="47"/>
      <c r="T8" s="46"/>
      <c r="U8" s="31"/>
      <c r="V8" s="64"/>
      <c r="W8" s="51"/>
      <c r="X8" s="59"/>
    </row>
    <row r="9" spans="1:24" ht="46" x14ac:dyDescent="0.25">
      <c r="A9" s="20"/>
      <c r="B9" s="25" t="s">
        <v>88</v>
      </c>
      <c r="C9" s="26"/>
      <c r="D9" s="21"/>
      <c r="E9" s="20"/>
      <c r="F9" s="20"/>
      <c r="G9" s="18"/>
      <c r="H9" s="20"/>
      <c r="I9" s="40"/>
      <c r="J9" s="30"/>
      <c r="K9" s="20"/>
      <c r="L9" s="20"/>
      <c r="M9" s="18">
        <f>M10</f>
        <v>1700</v>
      </c>
      <c r="N9" s="20" t="s">
        <v>9</v>
      </c>
      <c r="O9" s="42"/>
      <c r="P9" s="20"/>
      <c r="Q9" s="20"/>
      <c r="R9" s="20"/>
      <c r="S9" s="18">
        <f>S10</f>
        <v>1761.1</v>
      </c>
      <c r="T9" s="20" t="s">
        <v>9</v>
      </c>
      <c r="U9" s="25"/>
      <c r="V9" s="65">
        <v>5100</v>
      </c>
      <c r="W9" s="3" t="s">
        <v>224</v>
      </c>
    </row>
    <row r="10" spans="1:24" ht="46" x14ac:dyDescent="0.25">
      <c r="A10" s="7">
        <v>2240</v>
      </c>
      <c r="B10" s="7" t="s">
        <v>2</v>
      </c>
      <c r="C10" s="27" t="s">
        <v>90</v>
      </c>
      <c r="D10" s="8"/>
      <c r="E10" s="8"/>
      <c r="F10" s="8"/>
      <c r="G10" s="8"/>
      <c r="H10" s="8"/>
      <c r="I10" s="40"/>
      <c r="J10" s="8">
        <v>1</v>
      </c>
      <c r="K10" s="8">
        <v>37117.903930131004</v>
      </c>
      <c r="L10" s="8">
        <f>IF($A$1="USD",K10,K10*$J$3)</f>
        <v>1699999.9999999998</v>
      </c>
      <c r="M10" s="8">
        <f t="shared" ref="M10" si="0">ROUND(J10*L10/1000,1)</f>
        <v>1700</v>
      </c>
      <c r="N10" s="8" t="s">
        <v>9</v>
      </c>
      <c r="O10" s="42"/>
      <c r="P10" s="8">
        <v>1</v>
      </c>
      <c r="Q10" s="8">
        <v>35434.60764587525</v>
      </c>
      <c r="R10" s="8">
        <f>IF($A$1="USD",Q10,Q10*$P$3)</f>
        <v>1761100</v>
      </c>
      <c r="S10" s="8">
        <f t="shared" ref="S10" si="1">ROUND(P10*R10/1000,1)</f>
        <v>1761.1</v>
      </c>
      <c r="T10" s="8" t="s">
        <v>9</v>
      </c>
      <c r="U10" s="53" t="s">
        <v>89</v>
      </c>
      <c r="V10" s="65"/>
    </row>
    <row r="11" spans="1:24" ht="34.5" x14ac:dyDescent="0.25">
      <c r="A11" s="20"/>
      <c r="B11" s="23" t="s">
        <v>91</v>
      </c>
      <c r="C11" s="26"/>
      <c r="D11" s="21"/>
      <c r="E11" s="21"/>
      <c r="F11" s="21"/>
      <c r="G11" s="18">
        <f>SUM(G12:G14)</f>
        <v>493.80000000000007</v>
      </c>
      <c r="H11" s="24" t="s">
        <v>9</v>
      </c>
      <c r="I11" s="40"/>
      <c r="J11" s="21"/>
      <c r="K11" s="21"/>
      <c r="L11" s="21"/>
      <c r="M11" s="21"/>
      <c r="N11" s="21"/>
      <c r="O11" s="42"/>
      <c r="P11" s="21"/>
      <c r="Q11" s="21"/>
      <c r="R11" s="21"/>
      <c r="S11" s="18">
        <f>SUM(S12:S14)</f>
        <v>541.79999999999995</v>
      </c>
      <c r="T11" s="20" t="s">
        <v>9</v>
      </c>
      <c r="U11" s="54"/>
      <c r="V11" s="65">
        <f>G11+M11+S11</f>
        <v>1035.5999999999999</v>
      </c>
    </row>
    <row r="12" spans="1:24" ht="23" x14ac:dyDescent="0.25">
      <c r="A12" s="5">
        <v>2240</v>
      </c>
      <c r="B12" s="9" t="s">
        <v>94</v>
      </c>
      <c r="C12" s="28" t="s">
        <v>15</v>
      </c>
      <c r="D12" s="6">
        <v>40</v>
      </c>
      <c r="E12" s="6">
        <v>20</v>
      </c>
      <c r="F12" s="8">
        <f>IF($A$1="USD",E12,E12*$D$3)</f>
        <v>844</v>
      </c>
      <c r="G12" s="8">
        <f>ROUND(D12*F12/1000,1)</f>
        <v>33.799999999999997</v>
      </c>
      <c r="H12" s="8" t="s">
        <v>9</v>
      </c>
      <c r="I12" s="40"/>
      <c r="J12" s="6"/>
      <c r="K12" s="6"/>
      <c r="L12" s="6"/>
      <c r="M12" s="6"/>
      <c r="N12" s="6"/>
      <c r="O12" s="42"/>
      <c r="P12" s="6"/>
      <c r="Q12" s="6"/>
      <c r="R12" s="8"/>
      <c r="S12" s="8"/>
      <c r="T12" s="8"/>
      <c r="U12" s="55" t="s">
        <v>96</v>
      </c>
      <c r="V12" s="65"/>
    </row>
    <row r="13" spans="1:24" ht="46" x14ac:dyDescent="0.25">
      <c r="A13" s="5">
        <v>2240</v>
      </c>
      <c r="B13" s="9" t="s">
        <v>12</v>
      </c>
      <c r="C13" s="28" t="s">
        <v>15</v>
      </c>
      <c r="D13" s="6">
        <v>320</v>
      </c>
      <c r="E13" s="6">
        <v>20</v>
      </c>
      <c r="F13" s="8">
        <f>IF($A$1="USD",E13,E13*$D$3)</f>
        <v>844</v>
      </c>
      <c r="G13" s="8">
        <f>ROUND(D13*F13/1000,1)</f>
        <v>270.10000000000002</v>
      </c>
      <c r="H13" s="8" t="s">
        <v>9</v>
      </c>
      <c r="I13" s="40"/>
      <c r="J13" s="6"/>
      <c r="K13" s="6"/>
      <c r="L13" s="6"/>
      <c r="M13" s="6"/>
      <c r="N13" s="6"/>
      <c r="O13" s="42"/>
      <c r="P13" s="6">
        <v>320</v>
      </c>
      <c r="Q13" s="6">
        <v>20</v>
      </c>
      <c r="R13" s="8">
        <f>IF($A$1="USD",Q13,Q13*$P$3)</f>
        <v>994</v>
      </c>
      <c r="S13" s="8">
        <f t="shared" ref="S13:S14" si="2">ROUND(P13*R13/1000,1)</f>
        <v>318.10000000000002</v>
      </c>
      <c r="T13" s="8" t="s">
        <v>9</v>
      </c>
      <c r="U13" s="55" t="s">
        <v>95</v>
      </c>
      <c r="V13" s="65"/>
    </row>
    <row r="14" spans="1:24" ht="69" x14ac:dyDescent="0.25">
      <c r="A14" s="5">
        <v>2240</v>
      </c>
      <c r="B14" s="9" t="s">
        <v>50</v>
      </c>
      <c r="C14" s="28" t="s">
        <v>15</v>
      </c>
      <c r="D14" s="6">
        <v>300</v>
      </c>
      <c r="E14" s="6">
        <v>15</v>
      </c>
      <c r="F14" s="8">
        <f>IF($A$1="USD",E14,E14*$D$3)</f>
        <v>633</v>
      </c>
      <c r="G14" s="8">
        <f>ROUND(D14*F14/1000,1)</f>
        <v>189.9</v>
      </c>
      <c r="H14" s="8" t="s">
        <v>9</v>
      </c>
      <c r="I14" s="40"/>
      <c r="J14" s="6"/>
      <c r="K14" s="6"/>
      <c r="L14" s="6"/>
      <c r="M14" s="6"/>
      <c r="N14" s="6"/>
      <c r="O14" s="42"/>
      <c r="P14" s="6">
        <v>300</v>
      </c>
      <c r="Q14" s="6">
        <v>15</v>
      </c>
      <c r="R14" s="8">
        <f>IF($A$1="USD",Q14,Q14*$P$3)</f>
        <v>745.5</v>
      </c>
      <c r="S14" s="8">
        <f t="shared" si="2"/>
        <v>223.7</v>
      </c>
      <c r="T14" s="6" t="s">
        <v>9</v>
      </c>
      <c r="U14" s="55" t="s">
        <v>92</v>
      </c>
      <c r="V14" s="65"/>
    </row>
    <row r="15" spans="1:24" s="14" customFormat="1" ht="57.5" x14ac:dyDescent="0.25">
      <c r="A15" s="17"/>
      <c r="B15" s="23" t="s">
        <v>93</v>
      </c>
      <c r="C15" s="29"/>
      <c r="D15" s="18"/>
      <c r="E15" s="18"/>
      <c r="F15" s="18"/>
      <c r="G15" s="18"/>
      <c r="H15" s="18"/>
      <c r="I15" s="40"/>
      <c r="J15" s="18"/>
      <c r="K15" s="18"/>
      <c r="L15" s="18"/>
      <c r="M15" s="18">
        <f>SUM(M16:M17)</f>
        <v>352.6</v>
      </c>
      <c r="N15" s="20" t="s">
        <v>9</v>
      </c>
      <c r="O15" s="42"/>
      <c r="P15" s="18"/>
      <c r="Q15" s="18"/>
      <c r="R15" s="18"/>
      <c r="S15" s="18">
        <f>SUM(S16:S17)</f>
        <v>342.9</v>
      </c>
      <c r="T15" s="20" t="s">
        <v>9</v>
      </c>
      <c r="U15" s="25"/>
      <c r="V15" s="65">
        <f>G15+M15+S15</f>
        <v>695.5</v>
      </c>
      <c r="W15" s="52"/>
      <c r="X15" s="60"/>
    </row>
    <row r="16" spans="1:24" ht="34.5" x14ac:dyDescent="0.25">
      <c r="A16" s="5">
        <v>2240</v>
      </c>
      <c r="B16" s="9" t="s">
        <v>94</v>
      </c>
      <c r="C16" s="28" t="s">
        <v>15</v>
      </c>
      <c r="D16" s="6"/>
      <c r="E16" s="6"/>
      <c r="F16" s="6"/>
      <c r="G16" s="6"/>
      <c r="H16" s="6"/>
      <c r="I16" s="40"/>
      <c r="J16" s="6">
        <v>40</v>
      </c>
      <c r="K16" s="6">
        <v>20</v>
      </c>
      <c r="L16" s="8">
        <f>IF($A$1="USD",K16,K16*$J$3)</f>
        <v>916</v>
      </c>
      <c r="M16" s="8">
        <f t="shared" ref="M16:M17" si="3">ROUND(J16*L16/1000,1)</f>
        <v>36.6</v>
      </c>
      <c r="N16" s="8" t="s">
        <v>9</v>
      </c>
      <c r="O16" s="42"/>
      <c r="P16" s="6"/>
      <c r="Q16" s="6"/>
      <c r="R16" s="8"/>
      <c r="S16" s="8"/>
      <c r="T16" s="8"/>
      <c r="U16" s="55" t="s">
        <v>97</v>
      </c>
      <c r="V16" s="65"/>
    </row>
    <row r="17" spans="1:24" ht="57.5" x14ac:dyDescent="0.25">
      <c r="A17" s="5">
        <v>2240</v>
      </c>
      <c r="B17" s="9" t="s">
        <v>50</v>
      </c>
      <c r="C17" s="28" t="s">
        <v>15</v>
      </c>
      <c r="D17" s="6"/>
      <c r="E17" s="6"/>
      <c r="F17" s="6"/>
      <c r="G17" s="6"/>
      <c r="H17" s="6"/>
      <c r="I17" s="40"/>
      <c r="J17" s="6">
        <v>460</v>
      </c>
      <c r="K17" s="6">
        <v>15</v>
      </c>
      <c r="L17" s="8">
        <f>IF($A$1="USD",K17,K17*$J$3)</f>
        <v>687</v>
      </c>
      <c r="M17" s="8">
        <f t="shared" si="3"/>
        <v>316</v>
      </c>
      <c r="N17" s="8" t="s">
        <v>9</v>
      </c>
      <c r="O17" s="42"/>
      <c r="P17" s="6">
        <v>460</v>
      </c>
      <c r="Q17" s="6">
        <v>15</v>
      </c>
      <c r="R17" s="8">
        <f>IF($A$1="USD",Q17,Q17*$P$3)</f>
        <v>745.5</v>
      </c>
      <c r="S17" s="8">
        <f t="shared" ref="S17" si="4">ROUND(P17*R17/1000,1)</f>
        <v>342.9</v>
      </c>
      <c r="T17" s="6" t="s">
        <v>9</v>
      </c>
      <c r="U17" s="55" t="s">
        <v>98</v>
      </c>
      <c r="V17" s="65"/>
    </row>
    <row r="18" spans="1:24" s="14" customFormat="1" ht="57.5" x14ac:dyDescent="0.25">
      <c r="A18" s="17"/>
      <c r="B18" s="23" t="s">
        <v>99</v>
      </c>
      <c r="C18" s="29"/>
      <c r="D18" s="18"/>
      <c r="E18" s="18"/>
      <c r="F18" s="18"/>
      <c r="G18" s="18"/>
      <c r="H18" s="18"/>
      <c r="I18" s="40"/>
      <c r="J18" s="18"/>
      <c r="K18" s="18"/>
      <c r="L18" s="18"/>
      <c r="M18" s="18">
        <f>SUM(M19:M20)</f>
        <v>338.90000000000003</v>
      </c>
      <c r="N18" s="20" t="s">
        <v>9</v>
      </c>
      <c r="O18" s="42"/>
      <c r="P18" s="18"/>
      <c r="Q18" s="18"/>
      <c r="R18" s="18"/>
      <c r="S18" s="18">
        <f>SUM(S19:S20)</f>
        <v>328</v>
      </c>
      <c r="T18" s="20" t="s">
        <v>9</v>
      </c>
      <c r="U18" s="25"/>
      <c r="V18" s="65">
        <f>G18+M18+S18</f>
        <v>666.90000000000009</v>
      </c>
      <c r="W18" s="52"/>
      <c r="X18" s="60"/>
    </row>
    <row r="19" spans="1:24" ht="34.5" x14ac:dyDescent="0.25">
      <c r="A19" s="5">
        <v>2240</v>
      </c>
      <c r="B19" s="9" t="s">
        <v>94</v>
      </c>
      <c r="C19" s="28" t="s">
        <v>15</v>
      </c>
      <c r="D19" s="6"/>
      <c r="E19" s="6"/>
      <c r="F19" s="6"/>
      <c r="G19" s="6"/>
      <c r="H19" s="6"/>
      <c r="I19" s="40"/>
      <c r="J19" s="6">
        <v>40</v>
      </c>
      <c r="K19" s="6">
        <v>20</v>
      </c>
      <c r="L19" s="8">
        <f>IF($A$1="USD",K19,K19*$J$3)</f>
        <v>916</v>
      </c>
      <c r="M19" s="8">
        <f t="shared" ref="M19:M20" si="5">ROUND(J19*L19/1000,1)</f>
        <v>36.6</v>
      </c>
      <c r="N19" s="8" t="s">
        <v>9</v>
      </c>
      <c r="O19" s="42"/>
      <c r="P19" s="6"/>
      <c r="Q19" s="6"/>
      <c r="R19" s="6"/>
      <c r="S19" s="6"/>
      <c r="T19" s="6"/>
      <c r="U19" s="55" t="s">
        <v>97</v>
      </c>
      <c r="V19" s="65"/>
    </row>
    <row r="20" spans="1:24" ht="57.5" x14ac:dyDescent="0.25">
      <c r="A20" s="5">
        <v>2240</v>
      </c>
      <c r="B20" s="9" t="s">
        <v>50</v>
      </c>
      <c r="C20" s="28" t="s">
        <v>15</v>
      </c>
      <c r="D20" s="6"/>
      <c r="E20" s="6"/>
      <c r="F20" s="6"/>
      <c r="G20" s="6"/>
      <c r="H20" s="6"/>
      <c r="I20" s="40"/>
      <c r="J20" s="6">
        <v>440</v>
      </c>
      <c r="K20" s="6">
        <v>15</v>
      </c>
      <c r="L20" s="8">
        <f>IF($A$1="USD",K20,K20*$J$3)</f>
        <v>687</v>
      </c>
      <c r="M20" s="8">
        <f t="shared" si="5"/>
        <v>302.3</v>
      </c>
      <c r="N20" s="8" t="s">
        <v>9</v>
      </c>
      <c r="O20" s="42"/>
      <c r="P20" s="6">
        <v>440</v>
      </c>
      <c r="Q20" s="6">
        <v>15</v>
      </c>
      <c r="R20" s="8">
        <f>IF($A$1="USD",Q20,Q20*$P$3)</f>
        <v>745.5</v>
      </c>
      <c r="S20" s="8">
        <f t="shared" ref="S20" si="6">ROUND(P20*R20/1000,1)</f>
        <v>328</v>
      </c>
      <c r="T20" s="6" t="s">
        <v>9</v>
      </c>
      <c r="U20" s="55" t="s">
        <v>104</v>
      </c>
      <c r="V20" s="65"/>
    </row>
    <row r="21" spans="1:24" s="14" customFormat="1" ht="57.5" x14ac:dyDescent="0.25">
      <c r="A21" s="17"/>
      <c r="B21" s="23" t="s">
        <v>100</v>
      </c>
      <c r="C21" s="29"/>
      <c r="D21" s="18"/>
      <c r="E21" s="18"/>
      <c r="F21" s="18"/>
      <c r="G21" s="18"/>
      <c r="H21" s="18"/>
      <c r="I21" s="40"/>
      <c r="J21" s="18"/>
      <c r="K21" s="18"/>
      <c r="L21" s="18"/>
      <c r="M21" s="18">
        <f>SUM(M22:M23)</f>
        <v>366.40000000000003</v>
      </c>
      <c r="N21" s="20" t="s">
        <v>9</v>
      </c>
      <c r="O21" s="42"/>
      <c r="P21" s="18"/>
      <c r="Q21" s="18"/>
      <c r="R21" s="18"/>
      <c r="S21" s="18">
        <f>SUM(S22:S23)</f>
        <v>357.8</v>
      </c>
      <c r="T21" s="20" t="s">
        <v>9</v>
      </c>
      <c r="U21" s="25"/>
      <c r="V21" s="65">
        <f>G21+M21+S21</f>
        <v>724.2</v>
      </c>
      <c r="W21" s="52"/>
      <c r="X21" s="60"/>
    </row>
    <row r="22" spans="1:24" ht="34.5" x14ac:dyDescent="0.25">
      <c r="A22" s="5">
        <v>2240</v>
      </c>
      <c r="B22" s="9" t="s">
        <v>94</v>
      </c>
      <c r="C22" s="28" t="s">
        <v>15</v>
      </c>
      <c r="D22" s="6"/>
      <c r="E22" s="6"/>
      <c r="F22" s="6"/>
      <c r="G22" s="6"/>
      <c r="H22" s="6"/>
      <c r="I22" s="40"/>
      <c r="J22" s="6">
        <v>40</v>
      </c>
      <c r="K22" s="6">
        <v>20</v>
      </c>
      <c r="L22" s="8">
        <f>IF($A$1="USD",K22,K22*$J$3)</f>
        <v>916</v>
      </c>
      <c r="M22" s="8">
        <f t="shared" ref="M22:M23" si="7">ROUND(J22*L22/1000,1)</f>
        <v>36.6</v>
      </c>
      <c r="N22" s="8" t="s">
        <v>9</v>
      </c>
      <c r="O22" s="42"/>
      <c r="P22" s="6"/>
      <c r="Q22" s="6"/>
      <c r="R22" s="6"/>
      <c r="S22" s="6"/>
      <c r="T22" s="6"/>
      <c r="U22" s="55" t="s">
        <v>97</v>
      </c>
      <c r="V22" s="65"/>
    </row>
    <row r="23" spans="1:24" ht="34.5" x14ac:dyDescent="0.25">
      <c r="A23" s="5">
        <v>2240</v>
      </c>
      <c r="B23" s="9" t="s">
        <v>50</v>
      </c>
      <c r="C23" s="28" t="s">
        <v>15</v>
      </c>
      <c r="D23" s="6"/>
      <c r="E23" s="6"/>
      <c r="F23" s="6"/>
      <c r="G23" s="6"/>
      <c r="H23" s="6"/>
      <c r="I23" s="40"/>
      <c r="J23" s="6">
        <v>480</v>
      </c>
      <c r="K23" s="6">
        <v>15</v>
      </c>
      <c r="L23" s="8">
        <f>IF($A$1="USD",K23,K23*$J$3)</f>
        <v>687</v>
      </c>
      <c r="M23" s="8">
        <f t="shared" si="7"/>
        <v>329.8</v>
      </c>
      <c r="N23" s="8" t="s">
        <v>9</v>
      </c>
      <c r="O23" s="42"/>
      <c r="P23" s="6">
        <v>480</v>
      </c>
      <c r="Q23" s="6">
        <v>15</v>
      </c>
      <c r="R23" s="8">
        <f>IF($A$1="USD",Q23,Q23*$P$3)</f>
        <v>745.5</v>
      </c>
      <c r="S23" s="8">
        <f t="shared" ref="S23" si="8">ROUND(P23*R23/1000,1)</f>
        <v>357.8</v>
      </c>
      <c r="T23" s="6" t="s">
        <v>9</v>
      </c>
      <c r="U23" s="55" t="s">
        <v>105</v>
      </c>
      <c r="V23" s="65"/>
    </row>
    <row r="24" spans="1:24" s="14" customFormat="1" ht="57.5" x14ac:dyDescent="0.25">
      <c r="A24" s="17"/>
      <c r="B24" s="23" t="s">
        <v>101</v>
      </c>
      <c r="C24" s="29"/>
      <c r="D24" s="18"/>
      <c r="E24" s="18"/>
      <c r="F24" s="18"/>
      <c r="G24" s="18"/>
      <c r="H24" s="18"/>
      <c r="I24" s="40"/>
      <c r="J24" s="18"/>
      <c r="K24" s="18"/>
      <c r="L24" s="18"/>
      <c r="M24" s="18">
        <f>SUM(M25:M26)</f>
        <v>42.6</v>
      </c>
      <c r="N24" s="20" t="s">
        <v>9</v>
      </c>
      <c r="O24" s="42"/>
      <c r="P24" s="18"/>
      <c r="Q24" s="18"/>
      <c r="R24" s="18"/>
      <c r="S24" s="18">
        <f>SUM(S25:S26)</f>
        <v>22.4</v>
      </c>
      <c r="T24" s="20" t="s">
        <v>9</v>
      </c>
      <c r="U24" s="25"/>
      <c r="V24" s="65">
        <f>G24+M24+S24</f>
        <v>65</v>
      </c>
      <c r="W24" s="52"/>
      <c r="X24" s="60"/>
    </row>
    <row r="25" spans="1:24" ht="34.5" x14ac:dyDescent="0.25">
      <c r="A25" s="5">
        <v>2240</v>
      </c>
      <c r="B25" s="9" t="s">
        <v>94</v>
      </c>
      <c r="C25" s="28" t="s">
        <v>15</v>
      </c>
      <c r="D25" s="6"/>
      <c r="E25" s="6"/>
      <c r="F25" s="6"/>
      <c r="G25" s="6"/>
      <c r="H25" s="6"/>
      <c r="I25" s="40"/>
      <c r="J25" s="6">
        <v>24</v>
      </c>
      <c r="K25" s="6">
        <v>20</v>
      </c>
      <c r="L25" s="8">
        <f>IF($A$1="USD",K25,K25*$J$3)</f>
        <v>916</v>
      </c>
      <c r="M25" s="8">
        <f t="shared" ref="M25:M26" si="9">ROUND(J25*L25/1000,1)</f>
        <v>22</v>
      </c>
      <c r="N25" s="8" t="s">
        <v>9</v>
      </c>
      <c r="O25" s="42"/>
      <c r="P25" s="6"/>
      <c r="Q25" s="6"/>
      <c r="R25" s="6"/>
      <c r="S25" s="6"/>
      <c r="T25" s="6"/>
      <c r="U25" s="55" t="s">
        <v>106</v>
      </c>
      <c r="V25" s="65"/>
    </row>
    <row r="26" spans="1:24" ht="34.5" x14ac:dyDescent="0.25">
      <c r="A26" s="5">
        <v>2240</v>
      </c>
      <c r="B26" s="9" t="s">
        <v>50</v>
      </c>
      <c r="C26" s="28" t="s">
        <v>15</v>
      </c>
      <c r="D26" s="6"/>
      <c r="E26" s="6"/>
      <c r="F26" s="6"/>
      <c r="G26" s="6"/>
      <c r="H26" s="6"/>
      <c r="I26" s="40"/>
      <c r="J26" s="6">
        <v>30</v>
      </c>
      <c r="K26" s="6">
        <v>15</v>
      </c>
      <c r="L26" s="8">
        <f>IF($A$1="USD",K26,K26*$J$3)</f>
        <v>687</v>
      </c>
      <c r="M26" s="8">
        <f t="shared" si="9"/>
        <v>20.6</v>
      </c>
      <c r="N26" s="8" t="s">
        <v>9</v>
      </c>
      <c r="O26" s="42"/>
      <c r="P26" s="6">
        <v>30</v>
      </c>
      <c r="Q26" s="6">
        <v>15</v>
      </c>
      <c r="R26" s="8">
        <f>IF($A$1="USD",Q26,Q26*$P$3)</f>
        <v>745.5</v>
      </c>
      <c r="S26" s="8">
        <f t="shared" ref="S26" si="10">ROUND(P26*R26/1000,1)</f>
        <v>22.4</v>
      </c>
      <c r="T26" s="6" t="s">
        <v>9</v>
      </c>
      <c r="U26" s="55" t="s">
        <v>107</v>
      </c>
      <c r="V26" s="65"/>
    </row>
    <row r="27" spans="1:24" s="14" customFormat="1" ht="57.5" x14ac:dyDescent="0.25">
      <c r="A27" s="17"/>
      <c r="B27" s="23" t="s">
        <v>102</v>
      </c>
      <c r="C27" s="29"/>
      <c r="D27" s="18"/>
      <c r="E27" s="18"/>
      <c r="F27" s="18"/>
      <c r="G27" s="18"/>
      <c r="H27" s="18"/>
      <c r="I27" s="40"/>
      <c r="J27" s="18"/>
      <c r="K27" s="18"/>
      <c r="L27" s="18"/>
      <c r="M27" s="18">
        <f>SUM(M28:M29)</f>
        <v>42.6</v>
      </c>
      <c r="N27" s="20" t="s">
        <v>9</v>
      </c>
      <c r="O27" s="42"/>
      <c r="P27" s="18"/>
      <c r="Q27" s="18"/>
      <c r="R27" s="18"/>
      <c r="S27" s="18">
        <f>SUM(S28:S29)</f>
        <v>22.4</v>
      </c>
      <c r="T27" s="20" t="s">
        <v>9</v>
      </c>
      <c r="U27" s="25"/>
      <c r="V27" s="65">
        <f>G27+M27+S27</f>
        <v>65</v>
      </c>
      <c r="W27" s="52"/>
      <c r="X27" s="60"/>
    </row>
    <row r="28" spans="1:24" ht="34.5" x14ac:dyDescent="0.25">
      <c r="A28" s="5">
        <v>2240</v>
      </c>
      <c r="B28" s="9" t="s">
        <v>94</v>
      </c>
      <c r="C28" s="28" t="s">
        <v>15</v>
      </c>
      <c r="D28" s="6"/>
      <c r="E28" s="6"/>
      <c r="F28" s="6"/>
      <c r="G28" s="6"/>
      <c r="H28" s="6"/>
      <c r="I28" s="40"/>
      <c r="J28" s="6">
        <v>24</v>
      </c>
      <c r="K28" s="6">
        <v>20</v>
      </c>
      <c r="L28" s="8">
        <f>IF($A$1="USD",K28,K28*$J$3)</f>
        <v>916</v>
      </c>
      <c r="M28" s="8">
        <f t="shared" ref="M28:M29" si="11">ROUND(J28*L28/1000,1)</f>
        <v>22</v>
      </c>
      <c r="N28" s="8" t="s">
        <v>9</v>
      </c>
      <c r="O28" s="42"/>
      <c r="P28" s="6"/>
      <c r="Q28" s="6"/>
      <c r="R28" s="6"/>
      <c r="S28" s="6"/>
      <c r="T28" s="6"/>
      <c r="U28" s="55" t="s">
        <v>106</v>
      </c>
      <c r="V28" s="65"/>
    </row>
    <row r="29" spans="1:24" ht="34.5" x14ac:dyDescent="0.25">
      <c r="A29" s="5">
        <v>2240</v>
      </c>
      <c r="B29" s="9" t="s">
        <v>50</v>
      </c>
      <c r="C29" s="28" t="s">
        <v>15</v>
      </c>
      <c r="D29" s="6"/>
      <c r="E29" s="6"/>
      <c r="F29" s="6"/>
      <c r="G29" s="6"/>
      <c r="H29" s="6"/>
      <c r="I29" s="40"/>
      <c r="J29" s="6">
        <v>30</v>
      </c>
      <c r="K29" s="6">
        <v>15</v>
      </c>
      <c r="L29" s="8">
        <f>IF($A$1="USD",K29,K29*$J$3)</f>
        <v>687</v>
      </c>
      <c r="M29" s="8">
        <f t="shared" si="11"/>
        <v>20.6</v>
      </c>
      <c r="N29" s="8" t="s">
        <v>9</v>
      </c>
      <c r="O29" s="42"/>
      <c r="P29" s="6">
        <v>30</v>
      </c>
      <c r="Q29" s="6">
        <v>15</v>
      </c>
      <c r="R29" s="8">
        <f>IF($A$1="USD",Q29,Q29*$P$3)</f>
        <v>745.5</v>
      </c>
      <c r="S29" s="8">
        <f t="shared" ref="S29" si="12">ROUND(P29*R29/1000,1)</f>
        <v>22.4</v>
      </c>
      <c r="T29" s="6" t="s">
        <v>9</v>
      </c>
      <c r="U29" s="55" t="s">
        <v>108</v>
      </c>
      <c r="V29" s="65"/>
    </row>
    <row r="30" spans="1:24" s="14" customFormat="1" ht="57.5" x14ac:dyDescent="0.25">
      <c r="A30" s="17"/>
      <c r="B30" s="23" t="s">
        <v>103</v>
      </c>
      <c r="C30" s="29"/>
      <c r="D30" s="18"/>
      <c r="E30" s="18"/>
      <c r="F30" s="18"/>
      <c r="G30" s="18"/>
      <c r="H30" s="18"/>
      <c r="I30" s="40"/>
      <c r="J30" s="18"/>
      <c r="K30" s="18"/>
      <c r="L30" s="18"/>
      <c r="M30" s="18">
        <f>SUM(M31:M32)</f>
        <v>28.6</v>
      </c>
      <c r="N30" s="20" t="s">
        <v>9</v>
      </c>
      <c r="O30" s="42"/>
      <c r="P30" s="18"/>
      <c r="Q30" s="18"/>
      <c r="R30" s="18"/>
      <c r="S30" s="18">
        <f>SUM(S31:S32)</f>
        <v>11.2</v>
      </c>
      <c r="T30" s="20" t="s">
        <v>9</v>
      </c>
      <c r="U30" s="25"/>
      <c r="V30" s="65">
        <f>G30+M30+S30</f>
        <v>39.799999999999997</v>
      </c>
      <c r="W30" s="52"/>
      <c r="X30" s="60"/>
    </row>
    <row r="31" spans="1:24" ht="34.5" x14ac:dyDescent="0.25">
      <c r="A31" s="5">
        <v>2240</v>
      </c>
      <c r="B31" s="9" t="s">
        <v>94</v>
      </c>
      <c r="C31" s="28" t="s">
        <v>15</v>
      </c>
      <c r="D31" s="6"/>
      <c r="E31" s="6"/>
      <c r="F31" s="6"/>
      <c r="G31" s="6"/>
      <c r="H31" s="6"/>
      <c r="I31" s="40"/>
      <c r="J31" s="6">
        <v>20</v>
      </c>
      <c r="K31" s="6">
        <v>20</v>
      </c>
      <c r="L31" s="8">
        <f>IF($A$1="USD",K31,K31*$J$3)</f>
        <v>916</v>
      </c>
      <c r="M31" s="8">
        <f t="shared" ref="M31:M32" si="13">ROUND(J31*L31/1000,1)</f>
        <v>18.3</v>
      </c>
      <c r="N31" s="8" t="s">
        <v>9</v>
      </c>
      <c r="O31" s="42"/>
      <c r="P31" s="6"/>
      <c r="Q31" s="6"/>
      <c r="R31" s="6"/>
      <c r="S31" s="6"/>
      <c r="T31" s="6"/>
      <c r="U31" s="55" t="s">
        <v>109</v>
      </c>
      <c r="V31" s="65"/>
    </row>
    <row r="32" spans="1:24" ht="34.5" x14ac:dyDescent="0.25">
      <c r="A32" s="5">
        <v>2240</v>
      </c>
      <c r="B32" s="9" t="s">
        <v>50</v>
      </c>
      <c r="C32" s="28" t="s">
        <v>15</v>
      </c>
      <c r="D32" s="6"/>
      <c r="E32" s="6"/>
      <c r="F32" s="6"/>
      <c r="G32" s="6"/>
      <c r="H32" s="6"/>
      <c r="I32" s="40"/>
      <c r="J32" s="6">
        <v>15</v>
      </c>
      <c r="K32" s="6">
        <v>15</v>
      </c>
      <c r="L32" s="8">
        <f>IF($A$1="USD",K32,K32*$J$3)</f>
        <v>687</v>
      </c>
      <c r="M32" s="8">
        <f t="shared" si="13"/>
        <v>10.3</v>
      </c>
      <c r="N32" s="8" t="s">
        <v>9</v>
      </c>
      <c r="O32" s="42"/>
      <c r="P32" s="6">
        <v>15</v>
      </c>
      <c r="Q32" s="6">
        <v>15</v>
      </c>
      <c r="R32" s="8">
        <f>IF($A$1="USD",Q32,Q32*$P$3)</f>
        <v>745.5</v>
      </c>
      <c r="S32" s="8">
        <f t="shared" ref="S32" si="14">ROUND(P32*R32/1000,1)</f>
        <v>11.2</v>
      </c>
      <c r="T32" s="6" t="s">
        <v>9</v>
      </c>
      <c r="U32" s="55" t="s">
        <v>110</v>
      </c>
      <c r="V32" s="65"/>
    </row>
    <row r="33" spans="1:24" s="14" customFormat="1" ht="58.5" customHeight="1" x14ac:dyDescent="0.25">
      <c r="A33" s="17"/>
      <c r="B33" s="23" t="s">
        <v>111</v>
      </c>
      <c r="C33" s="29"/>
      <c r="D33" s="18"/>
      <c r="E33" s="18"/>
      <c r="F33" s="18"/>
      <c r="G33" s="18"/>
      <c r="H33" s="18"/>
      <c r="I33" s="40"/>
      <c r="J33" s="18"/>
      <c r="K33" s="18"/>
      <c r="L33" s="18"/>
      <c r="M33" s="18"/>
      <c r="N33" s="18"/>
      <c r="O33" s="42"/>
      <c r="P33" s="18"/>
      <c r="Q33" s="18"/>
      <c r="R33" s="18"/>
      <c r="S33" s="18"/>
      <c r="T33" s="18"/>
      <c r="U33" s="25"/>
      <c r="V33" s="65">
        <v>775.31999999999971</v>
      </c>
      <c r="W33" s="52"/>
      <c r="X33" s="60"/>
    </row>
    <row r="34" spans="1:24" s="14" customFormat="1" ht="46" x14ac:dyDescent="0.25">
      <c r="A34" s="17"/>
      <c r="B34" s="23" t="s">
        <v>112</v>
      </c>
      <c r="C34" s="29"/>
      <c r="D34" s="18"/>
      <c r="E34" s="18"/>
      <c r="F34" s="18"/>
      <c r="G34" s="18"/>
      <c r="H34" s="18"/>
      <c r="I34" s="40"/>
      <c r="J34" s="18"/>
      <c r="K34" s="18"/>
      <c r="L34" s="18"/>
      <c r="M34" s="18"/>
      <c r="N34" s="18"/>
      <c r="O34" s="42"/>
      <c r="P34" s="18"/>
      <c r="Q34" s="18"/>
      <c r="R34" s="18"/>
      <c r="S34" s="18">
        <f>S35</f>
        <v>3876.6</v>
      </c>
      <c r="T34" s="20" t="s">
        <v>9</v>
      </c>
      <c r="U34" s="25"/>
      <c r="V34" s="65">
        <f>(G34+M34+S34)*0.8</f>
        <v>3101.28</v>
      </c>
      <c r="W34" s="52"/>
      <c r="X34" s="60"/>
    </row>
    <row r="35" spans="1:24" ht="69" x14ac:dyDescent="0.25">
      <c r="A35" s="5">
        <v>2240</v>
      </c>
      <c r="B35" s="9" t="s">
        <v>13</v>
      </c>
      <c r="C35" s="28" t="s">
        <v>15</v>
      </c>
      <c r="D35" s="6"/>
      <c r="E35" s="6"/>
      <c r="F35" s="6"/>
      <c r="G35" s="6"/>
      <c r="H35" s="6"/>
      <c r="I35" s="40"/>
      <c r="J35" s="6"/>
      <c r="K35" s="6"/>
      <c r="L35" s="6"/>
      <c r="M35" s="6"/>
      <c r="N35" s="6"/>
      <c r="O35" s="42"/>
      <c r="P35" s="6">
        <v>3900</v>
      </c>
      <c r="Q35" s="6">
        <v>20</v>
      </c>
      <c r="R35" s="8">
        <f>IF($A$1="USD",Q35,Q35*$P$3)</f>
        <v>994</v>
      </c>
      <c r="S35" s="8">
        <f t="shared" ref="S35" si="15">ROUND(P35*R35/1000,1)</f>
        <v>3876.6</v>
      </c>
      <c r="T35" s="6" t="s">
        <v>9</v>
      </c>
      <c r="U35" s="55" t="s">
        <v>113</v>
      </c>
      <c r="V35" s="65"/>
    </row>
    <row r="36" spans="1:24" s="14" customFormat="1" ht="34.5" x14ac:dyDescent="0.25">
      <c r="A36" s="17"/>
      <c r="B36" s="23" t="s">
        <v>225</v>
      </c>
      <c r="C36" s="29"/>
      <c r="D36" s="18"/>
      <c r="E36" s="18"/>
      <c r="F36" s="18"/>
      <c r="G36" s="18">
        <f>G37</f>
        <v>827.1</v>
      </c>
      <c r="H36" s="21" t="s">
        <v>9</v>
      </c>
      <c r="I36" s="40"/>
      <c r="J36" s="18"/>
      <c r="K36" s="18"/>
      <c r="L36" s="18"/>
      <c r="M36" s="18">
        <f>M37</f>
        <v>897.7</v>
      </c>
      <c r="N36" s="20" t="s">
        <v>9</v>
      </c>
      <c r="O36" s="42"/>
      <c r="P36" s="18"/>
      <c r="Q36" s="18"/>
      <c r="R36" s="18"/>
      <c r="S36" s="18">
        <f>S37</f>
        <v>974.1</v>
      </c>
      <c r="T36" s="20" t="s">
        <v>9</v>
      </c>
      <c r="U36" s="25"/>
      <c r="V36" s="65">
        <f>G36+M36+S36</f>
        <v>2698.9</v>
      </c>
      <c r="W36" s="52"/>
      <c r="X36" s="60"/>
    </row>
    <row r="37" spans="1:24" ht="46" x14ac:dyDescent="0.25">
      <c r="A37" s="5">
        <v>2240</v>
      </c>
      <c r="B37" s="9" t="s">
        <v>14</v>
      </c>
      <c r="C37" s="28" t="s">
        <v>15</v>
      </c>
      <c r="D37" s="8">
        <v>980</v>
      </c>
      <c r="E37" s="8">
        <v>20</v>
      </c>
      <c r="F37" s="8">
        <f>IF($A$1="USD",E37,E37*$D$3)</f>
        <v>844</v>
      </c>
      <c r="G37" s="8">
        <f>ROUND(D37*F37/1000,1)</f>
        <v>827.1</v>
      </c>
      <c r="H37" s="6" t="s">
        <v>9</v>
      </c>
      <c r="I37" s="40"/>
      <c r="J37" s="6">
        <v>980</v>
      </c>
      <c r="K37" s="6">
        <v>20</v>
      </c>
      <c r="L37" s="8">
        <f>IF($A$1="USD",K37,K37*$J$3)</f>
        <v>916</v>
      </c>
      <c r="M37" s="8">
        <f t="shared" ref="M37" si="16">ROUND(J37*L37/1000,1)</f>
        <v>897.7</v>
      </c>
      <c r="N37" s="6" t="s">
        <v>9</v>
      </c>
      <c r="O37" s="42"/>
      <c r="P37" s="6">
        <v>980</v>
      </c>
      <c r="Q37" s="6">
        <v>20</v>
      </c>
      <c r="R37" s="8">
        <f>IF($A$1="USD",Q37,Q37*$P$3)</f>
        <v>994</v>
      </c>
      <c r="S37" s="8">
        <f t="shared" ref="S37" si="17">ROUND(P37*R37/1000,1)</f>
        <v>974.1</v>
      </c>
      <c r="T37" s="6" t="s">
        <v>9</v>
      </c>
      <c r="U37" s="55" t="s">
        <v>114</v>
      </c>
      <c r="V37" s="65"/>
    </row>
    <row r="38" spans="1:24" s="14" customFormat="1" ht="57.5" x14ac:dyDescent="0.25">
      <c r="A38" s="17"/>
      <c r="B38" s="23" t="s">
        <v>116</v>
      </c>
      <c r="C38" s="29"/>
      <c r="D38" s="18"/>
      <c r="E38" s="18"/>
      <c r="F38" s="19"/>
      <c r="G38" s="19">
        <f>G39</f>
        <v>3038.4</v>
      </c>
      <c r="H38" s="21" t="s">
        <v>9</v>
      </c>
      <c r="I38" s="40"/>
      <c r="J38" s="18"/>
      <c r="K38" s="18"/>
      <c r="L38" s="19"/>
      <c r="M38" s="19">
        <f>M39</f>
        <v>4946.3999999999996</v>
      </c>
      <c r="N38" s="21" t="s">
        <v>9</v>
      </c>
      <c r="O38" s="42"/>
      <c r="P38" s="18"/>
      <c r="Q38" s="18"/>
      <c r="R38" s="18"/>
      <c r="S38" s="18"/>
      <c r="T38" s="18"/>
      <c r="U38" s="56"/>
      <c r="V38" s="65">
        <f>G38+M38+S38</f>
        <v>7984.7999999999993</v>
      </c>
      <c r="W38" s="52"/>
      <c r="X38" s="60"/>
    </row>
    <row r="39" spans="1:24" ht="69" x14ac:dyDescent="0.25">
      <c r="A39" s="5">
        <v>2240</v>
      </c>
      <c r="B39" s="9" t="s">
        <v>13</v>
      </c>
      <c r="C39" s="28" t="s">
        <v>15</v>
      </c>
      <c r="D39" s="6">
        <f>15*6*40</f>
        <v>3600</v>
      </c>
      <c r="E39" s="6">
        <v>20</v>
      </c>
      <c r="F39" s="8">
        <f>IF($A$1="USD",E39,E39*$D$3)</f>
        <v>844</v>
      </c>
      <c r="G39" s="8">
        <f>ROUND(D39*F39/1000,1)</f>
        <v>3038.4</v>
      </c>
      <c r="H39" s="6" t="s">
        <v>9</v>
      </c>
      <c r="I39" s="40"/>
      <c r="J39" s="6">
        <f>15*9*40</f>
        <v>5400</v>
      </c>
      <c r="K39" s="6">
        <v>20</v>
      </c>
      <c r="L39" s="8">
        <f>IF($A$1="USD",K39,K39*$J$3)</f>
        <v>916</v>
      </c>
      <c r="M39" s="8">
        <f t="shared" ref="M39" si="18">ROUND(J39*L39/1000,1)</f>
        <v>4946.3999999999996</v>
      </c>
      <c r="N39" s="6" t="s">
        <v>9</v>
      </c>
      <c r="O39" s="42"/>
      <c r="P39" s="6"/>
      <c r="Q39" s="6"/>
      <c r="R39" s="6"/>
      <c r="S39" s="6"/>
      <c r="T39" s="6"/>
      <c r="U39" s="55" t="s">
        <v>115</v>
      </c>
      <c r="V39" s="65"/>
    </row>
    <row r="40" spans="1:24" s="14" customFormat="1" ht="80.5" x14ac:dyDescent="0.25">
      <c r="A40" s="17"/>
      <c r="B40" s="23" t="s">
        <v>118</v>
      </c>
      <c r="C40" s="29"/>
      <c r="D40" s="18"/>
      <c r="E40" s="18"/>
      <c r="F40" s="19"/>
      <c r="G40" s="19">
        <f>G41</f>
        <v>364.6</v>
      </c>
      <c r="H40" s="21" t="s">
        <v>11</v>
      </c>
      <c r="I40" s="40"/>
      <c r="J40" s="18"/>
      <c r="K40" s="18"/>
      <c r="L40" s="18"/>
      <c r="M40" s="18"/>
      <c r="N40" s="18"/>
      <c r="O40" s="42"/>
      <c r="P40" s="18"/>
      <c r="Q40" s="18"/>
      <c r="R40" s="18"/>
      <c r="S40" s="18"/>
      <c r="T40" s="18"/>
      <c r="U40" s="25"/>
      <c r="V40" s="65">
        <f>G40+M40+S40</f>
        <v>364.6</v>
      </c>
      <c r="W40" s="52"/>
      <c r="X40" s="60"/>
    </row>
    <row r="41" spans="1:24" ht="57.5" x14ac:dyDescent="0.25">
      <c r="A41" s="5">
        <v>2240</v>
      </c>
      <c r="B41" s="9" t="s">
        <v>25</v>
      </c>
      <c r="C41" s="28" t="s">
        <v>15</v>
      </c>
      <c r="D41" s="6">
        <v>480</v>
      </c>
      <c r="E41" s="6">
        <v>18</v>
      </c>
      <c r="F41" s="8">
        <f>IF($A$1="USD",E41,E41*$D$3)</f>
        <v>759.6</v>
      </c>
      <c r="G41" s="8">
        <f>ROUND(D41*F41/1000,1)</f>
        <v>364.6</v>
      </c>
      <c r="H41" s="6" t="s">
        <v>11</v>
      </c>
      <c r="I41" s="40"/>
      <c r="J41" s="6"/>
      <c r="K41" s="6"/>
      <c r="L41" s="6"/>
      <c r="M41" s="6"/>
      <c r="N41" s="6"/>
      <c r="O41" s="42"/>
      <c r="P41" s="6"/>
      <c r="Q41" s="6"/>
      <c r="R41" s="6"/>
      <c r="S41" s="6"/>
      <c r="T41" s="6"/>
      <c r="U41" s="55" t="s">
        <v>117</v>
      </c>
      <c r="V41" s="65"/>
    </row>
    <row r="42" spans="1:24" s="14" customFormat="1" ht="45.75" customHeight="1" x14ac:dyDescent="0.25">
      <c r="A42" s="17"/>
      <c r="B42" s="23" t="s">
        <v>226</v>
      </c>
      <c r="C42" s="29"/>
      <c r="D42" s="18"/>
      <c r="E42" s="18"/>
      <c r="F42" s="18"/>
      <c r="G42" s="18">
        <f>G43</f>
        <v>76</v>
      </c>
      <c r="H42" s="21" t="s">
        <v>9</v>
      </c>
      <c r="I42" s="40"/>
      <c r="J42" s="18"/>
      <c r="K42" s="18"/>
      <c r="L42" s="18"/>
      <c r="M42" s="18"/>
      <c r="N42" s="18"/>
      <c r="O42" s="42"/>
      <c r="P42" s="18"/>
      <c r="Q42" s="18"/>
      <c r="R42" s="18"/>
      <c r="S42" s="18"/>
      <c r="T42" s="18"/>
      <c r="U42" s="25"/>
      <c r="V42" s="65">
        <f>G42+M42+S42</f>
        <v>76</v>
      </c>
      <c r="W42" s="52"/>
      <c r="X42" s="60"/>
    </row>
    <row r="43" spans="1:24" ht="34.5" x14ac:dyDescent="0.25">
      <c r="A43" s="5">
        <v>2240</v>
      </c>
      <c r="B43" s="9" t="s">
        <v>70</v>
      </c>
      <c r="C43" s="28" t="s">
        <v>15</v>
      </c>
      <c r="D43" s="6">
        <v>90</v>
      </c>
      <c r="E43" s="6">
        <v>20</v>
      </c>
      <c r="F43" s="8">
        <f>IF($A$1="USD",E43,E43*$D$3)</f>
        <v>844</v>
      </c>
      <c r="G43" s="8">
        <f>ROUND(D43*F43/1000,1)</f>
        <v>76</v>
      </c>
      <c r="H43" s="6" t="s">
        <v>9</v>
      </c>
      <c r="I43" s="40"/>
      <c r="J43" s="6"/>
      <c r="K43" s="6"/>
      <c r="L43" s="6"/>
      <c r="M43" s="6"/>
      <c r="N43" s="6"/>
      <c r="O43" s="42"/>
      <c r="P43" s="6"/>
      <c r="Q43" s="6"/>
      <c r="R43" s="6"/>
      <c r="S43" s="6"/>
      <c r="T43" s="6"/>
      <c r="U43" s="55" t="s">
        <v>119</v>
      </c>
      <c r="V43" s="65"/>
    </row>
    <row r="44" spans="1:24" s="14" customFormat="1" ht="46" x14ac:dyDescent="0.25">
      <c r="A44" s="17"/>
      <c r="B44" s="23" t="s">
        <v>227</v>
      </c>
      <c r="C44" s="29"/>
      <c r="D44" s="18"/>
      <c r="E44" s="18"/>
      <c r="F44" s="18"/>
      <c r="G44" s="18">
        <f>G45</f>
        <v>60.8</v>
      </c>
      <c r="H44" s="21" t="s">
        <v>9</v>
      </c>
      <c r="I44" s="40"/>
      <c r="J44" s="18"/>
      <c r="K44" s="18"/>
      <c r="L44" s="18"/>
      <c r="M44" s="18">
        <f>M45</f>
        <v>66</v>
      </c>
      <c r="N44" s="20" t="s">
        <v>9</v>
      </c>
      <c r="O44" s="42"/>
      <c r="P44" s="18"/>
      <c r="Q44" s="18"/>
      <c r="R44" s="18"/>
      <c r="S44" s="18">
        <f>S45</f>
        <v>71.599999999999994</v>
      </c>
      <c r="T44" s="20" t="s">
        <v>9</v>
      </c>
      <c r="U44" s="25"/>
      <c r="V44" s="65">
        <f>G44+M44+S44</f>
        <v>198.39999999999998</v>
      </c>
      <c r="W44" s="52"/>
      <c r="X44" s="60"/>
    </row>
    <row r="45" spans="1:24" ht="68.25" customHeight="1" x14ac:dyDescent="0.25">
      <c r="A45" s="5">
        <v>2240</v>
      </c>
      <c r="B45" s="9" t="s">
        <v>71</v>
      </c>
      <c r="C45" s="28" t="s">
        <v>15</v>
      </c>
      <c r="D45" s="6">
        <v>72</v>
      </c>
      <c r="E45" s="6">
        <v>20</v>
      </c>
      <c r="F45" s="8">
        <f>IF($A$1="USD",E45,E45*$D$3)</f>
        <v>844</v>
      </c>
      <c r="G45" s="8">
        <f>ROUND(D45*F45/1000,1)</f>
        <v>60.8</v>
      </c>
      <c r="H45" s="6" t="s">
        <v>9</v>
      </c>
      <c r="I45" s="40"/>
      <c r="J45" s="6">
        <v>72</v>
      </c>
      <c r="K45" s="6">
        <v>20</v>
      </c>
      <c r="L45" s="8">
        <f>IF($A$1="USD",K45,K45*$J$3)</f>
        <v>916</v>
      </c>
      <c r="M45" s="8">
        <f t="shared" ref="M45" si="19">ROUND(J45*L45/1000,1)</f>
        <v>66</v>
      </c>
      <c r="N45" s="6" t="s">
        <v>9</v>
      </c>
      <c r="O45" s="42"/>
      <c r="P45" s="6">
        <v>72</v>
      </c>
      <c r="Q45" s="6">
        <v>20</v>
      </c>
      <c r="R45" s="8">
        <f>IF($A$1="USD",Q45,Q45*$P$3)</f>
        <v>994</v>
      </c>
      <c r="S45" s="8">
        <f t="shared" ref="S45" si="20">ROUND(P45*R45/1000,1)</f>
        <v>71.599999999999994</v>
      </c>
      <c r="T45" s="6" t="s">
        <v>9</v>
      </c>
      <c r="U45" s="55" t="s">
        <v>120</v>
      </c>
      <c r="V45" s="65"/>
    </row>
    <row r="46" spans="1:24" ht="57.5" x14ac:dyDescent="0.25">
      <c r="A46" s="17"/>
      <c r="B46" s="23" t="s">
        <v>228</v>
      </c>
      <c r="C46" s="29"/>
      <c r="D46" s="18"/>
      <c r="E46" s="18"/>
      <c r="F46" s="18"/>
      <c r="G46" s="18">
        <f>SUM(G47:G52)</f>
        <v>229.7</v>
      </c>
      <c r="H46" s="21" t="s">
        <v>9</v>
      </c>
      <c r="I46" s="40"/>
      <c r="J46" s="18"/>
      <c r="K46" s="18"/>
      <c r="L46" s="18"/>
      <c r="M46" s="18">
        <f>SUM(M47:M52)</f>
        <v>249</v>
      </c>
      <c r="N46" s="20" t="s">
        <v>9</v>
      </c>
      <c r="O46" s="42"/>
      <c r="P46" s="18"/>
      <c r="Q46" s="18"/>
      <c r="R46" s="18"/>
      <c r="S46" s="18">
        <f>SUM(S47:S52)</f>
        <v>270.3</v>
      </c>
      <c r="T46" s="20" t="s">
        <v>9</v>
      </c>
      <c r="U46" s="25"/>
      <c r="V46" s="65">
        <f>G46+M46+S46</f>
        <v>749</v>
      </c>
    </row>
    <row r="47" spans="1:24" ht="46" x14ac:dyDescent="0.25">
      <c r="A47" s="5">
        <v>2240</v>
      </c>
      <c r="B47" s="9" t="s">
        <v>86</v>
      </c>
      <c r="C47" s="28" t="s">
        <v>123</v>
      </c>
      <c r="D47" s="6">
        <v>1</v>
      </c>
      <c r="E47" s="6">
        <v>829.38388625592415</v>
      </c>
      <c r="F47" s="8">
        <f t="shared" ref="F47:F52" si="21">IF($A$1="USD",E47,E47*$D$3)</f>
        <v>35000</v>
      </c>
      <c r="G47" s="8">
        <f t="shared" ref="G47:G52" si="22">ROUND(D47*F47/1000,1)</f>
        <v>35</v>
      </c>
      <c r="H47" s="6" t="s">
        <v>9</v>
      </c>
      <c r="I47" s="40"/>
      <c r="J47" s="6">
        <v>1</v>
      </c>
      <c r="K47" s="6">
        <v>830</v>
      </c>
      <c r="L47" s="8">
        <f t="shared" ref="L47:L52" si="23">IF($A$1="USD",K47,K47*$J$3)</f>
        <v>38014</v>
      </c>
      <c r="M47" s="8">
        <f t="shared" ref="M47:M52" si="24">ROUND(J47*L47/1000,1)</f>
        <v>38</v>
      </c>
      <c r="N47" s="6" t="s">
        <v>9</v>
      </c>
      <c r="O47" s="42"/>
      <c r="P47" s="6">
        <v>1</v>
      </c>
      <c r="Q47" s="6">
        <v>830</v>
      </c>
      <c r="R47" s="8">
        <f t="shared" ref="R47:R52" si="25">IF($A$1="USD",Q47,Q47*$P$3)</f>
        <v>41251</v>
      </c>
      <c r="S47" s="8">
        <f t="shared" ref="S47:S52" si="26">ROUND(P47*R47/1000,1)</f>
        <v>41.3</v>
      </c>
      <c r="T47" s="6" t="s">
        <v>9</v>
      </c>
      <c r="U47" s="55" t="s">
        <v>125</v>
      </c>
      <c r="V47" s="65"/>
    </row>
    <row r="48" spans="1:24" ht="46" x14ac:dyDescent="0.25">
      <c r="A48" s="5">
        <v>2240</v>
      </c>
      <c r="B48" s="9" t="s">
        <v>37</v>
      </c>
      <c r="C48" s="28" t="s">
        <v>36</v>
      </c>
      <c r="D48" s="6">
        <v>100</v>
      </c>
      <c r="E48" s="6">
        <v>15.402843601895734</v>
      </c>
      <c r="F48" s="8">
        <f t="shared" si="21"/>
        <v>650</v>
      </c>
      <c r="G48" s="8">
        <f t="shared" si="22"/>
        <v>65</v>
      </c>
      <c r="H48" s="6" t="s">
        <v>9</v>
      </c>
      <c r="I48" s="40"/>
      <c r="J48" s="6">
        <v>100</v>
      </c>
      <c r="K48" s="6">
        <v>15.4</v>
      </c>
      <c r="L48" s="8">
        <f t="shared" si="23"/>
        <v>705.31999999999994</v>
      </c>
      <c r="M48" s="8">
        <f t="shared" si="24"/>
        <v>70.5</v>
      </c>
      <c r="N48" s="6" t="s">
        <v>9</v>
      </c>
      <c r="O48" s="42"/>
      <c r="P48" s="6">
        <v>100</v>
      </c>
      <c r="Q48" s="6">
        <v>15.4</v>
      </c>
      <c r="R48" s="8">
        <f t="shared" si="25"/>
        <v>765.38000000000011</v>
      </c>
      <c r="S48" s="8">
        <f t="shared" si="26"/>
        <v>76.5</v>
      </c>
      <c r="T48" s="6" t="s">
        <v>9</v>
      </c>
      <c r="U48" s="55" t="s">
        <v>126</v>
      </c>
      <c r="V48" s="65"/>
    </row>
    <row r="49" spans="1:24" ht="23" x14ac:dyDescent="0.25">
      <c r="A49" s="5">
        <v>2240</v>
      </c>
      <c r="B49" s="9" t="s">
        <v>121</v>
      </c>
      <c r="C49" s="28" t="s">
        <v>124</v>
      </c>
      <c r="D49" s="6">
        <v>7</v>
      </c>
      <c r="E49" s="6">
        <v>61.611374407582936</v>
      </c>
      <c r="F49" s="8">
        <f t="shared" si="21"/>
        <v>2600</v>
      </c>
      <c r="G49" s="8">
        <f t="shared" si="22"/>
        <v>18.2</v>
      </c>
      <c r="H49" s="6" t="s">
        <v>9</v>
      </c>
      <c r="I49" s="40"/>
      <c r="J49" s="6">
        <v>7</v>
      </c>
      <c r="K49" s="6">
        <v>61</v>
      </c>
      <c r="L49" s="8">
        <f t="shared" si="23"/>
        <v>2793.7999999999997</v>
      </c>
      <c r="M49" s="8">
        <f t="shared" si="24"/>
        <v>19.600000000000001</v>
      </c>
      <c r="N49" s="6" t="s">
        <v>9</v>
      </c>
      <c r="O49" s="42"/>
      <c r="P49" s="6">
        <v>7</v>
      </c>
      <c r="Q49" s="6">
        <v>61</v>
      </c>
      <c r="R49" s="8">
        <f t="shared" si="25"/>
        <v>3031.7000000000003</v>
      </c>
      <c r="S49" s="8">
        <f t="shared" si="26"/>
        <v>21.2</v>
      </c>
      <c r="T49" s="6" t="s">
        <v>9</v>
      </c>
      <c r="U49" s="55" t="s">
        <v>127</v>
      </c>
      <c r="V49" s="65"/>
    </row>
    <row r="50" spans="1:24" ht="34.5" x14ac:dyDescent="0.25">
      <c r="A50" s="5">
        <v>2240</v>
      </c>
      <c r="B50" s="9" t="s">
        <v>122</v>
      </c>
      <c r="C50" s="28" t="s">
        <v>48</v>
      </c>
      <c r="D50" s="6">
        <v>30</v>
      </c>
      <c r="E50" s="6">
        <v>13.033175355450236</v>
      </c>
      <c r="F50" s="8">
        <f t="shared" si="21"/>
        <v>550</v>
      </c>
      <c r="G50" s="8">
        <f t="shared" si="22"/>
        <v>16.5</v>
      </c>
      <c r="H50" s="6" t="s">
        <v>9</v>
      </c>
      <c r="I50" s="40"/>
      <c r="J50" s="6">
        <v>30</v>
      </c>
      <c r="K50" s="6">
        <v>13</v>
      </c>
      <c r="L50" s="8">
        <f t="shared" si="23"/>
        <v>595.4</v>
      </c>
      <c r="M50" s="8">
        <f t="shared" si="24"/>
        <v>17.899999999999999</v>
      </c>
      <c r="N50" s="6" t="s">
        <v>9</v>
      </c>
      <c r="O50" s="42"/>
      <c r="P50" s="6">
        <v>30</v>
      </c>
      <c r="Q50" s="6">
        <v>13</v>
      </c>
      <c r="R50" s="8">
        <f t="shared" si="25"/>
        <v>646.1</v>
      </c>
      <c r="S50" s="8">
        <f t="shared" si="26"/>
        <v>19.399999999999999</v>
      </c>
      <c r="T50" s="6" t="s">
        <v>9</v>
      </c>
      <c r="U50" s="55" t="s">
        <v>128</v>
      </c>
      <c r="V50" s="65"/>
    </row>
    <row r="51" spans="1:24" x14ac:dyDescent="0.25">
      <c r="A51" s="5">
        <v>2240</v>
      </c>
      <c r="B51" s="9" t="s">
        <v>129</v>
      </c>
      <c r="C51" s="28" t="s">
        <v>15</v>
      </c>
      <c r="D51" s="6">
        <v>100</v>
      </c>
      <c r="E51" s="6">
        <v>18</v>
      </c>
      <c r="F51" s="8">
        <f t="shared" si="21"/>
        <v>759.6</v>
      </c>
      <c r="G51" s="8">
        <f t="shared" si="22"/>
        <v>76</v>
      </c>
      <c r="H51" s="6" t="s">
        <v>9</v>
      </c>
      <c r="I51" s="40"/>
      <c r="J51" s="6">
        <v>100</v>
      </c>
      <c r="K51" s="6">
        <v>18</v>
      </c>
      <c r="L51" s="8">
        <f t="shared" si="23"/>
        <v>824.4</v>
      </c>
      <c r="M51" s="8">
        <f t="shared" si="24"/>
        <v>82.4</v>
      </c>
      <c r="N51" s="6" t="s">
        <v>9</v>
      </c>
      <c r="O51" s="42"/>
      <c r="P51" s="6">
        <v>100</v>
      </c>
      <c r="Q51" s="6">
        <v>18</v>
      </c>
      <c r="R51" s="8">
        <f t="shared" si="25"/>
        <v>894.6</v>
      </c>
      <c r="S51" s="8">
        <f t="shared" si="26"/>
        <v>89.5</v>
      </c>
      <c r="T51" s="6" t="s">
        <v>9</v>
      </c>
      <c r="U51" s="55" t="s">
        <v>130</v>
      </c>
      <c r="V51" s="65"/>
    </row>
    <row r="52" spans="1:24" ht="34.5" x14ac:dyDescent="0.25">
      <c r="A52" s="5">
        <v>2240</v>
      </c>
      <c r="B52" s="9" t="s">
        <v>132</v>
      </c>
      <c r="C52" s="28" t="s">
        <v>131</v>
      </c>
      <c r="D52" s="6">
        <v>1</v>
      </c>
      <c r="E52" s="6">
        <v>450.23696682464453</v>
      </c>
      <c r="F52" s="8">
        <f t="shared" si="21"/>
        <v>19000</v>
      </c>
      <c r="G52" s="8">
        <f t="shared" si="22"/>
        <v>19</v>
      </c>
      <c r="H52" s="6" t="s">
        <v>9</v>
      </c>
      <c r="I52" s="40"/>
      <c r="J52" s="6">
        <v>1</v>
      </c>
      <c r="K52" s="6">
        <v>450</v>
      </c>
      <c r="L52" s="8">
        <f t="shared" si="23"/>
        <v>20610</v>
      </c>
      <c r="M52" s="8">
        <f t="shared" si="24"/>
        <v>20.6</v>
      </c>
      <c r="N52" s="6" t="s">
        <v>9</v>
      </c>
      <c r="O52" s="42"/>
      <c r="P52" s="6">
        <v>1</v>
      </c>
      <c r="Q52" s="6">
        <v>450</v>
      </c>
      <c r="R52" s="8">
        <f t="shared" si="25"/>
        <v>22365</v>
      </c>
      <c r="S52" s="8">
        <f t="shared" si="26"/>
        <v>22.4</v>
      </c>
      <c r="T52" s="6" t="s">
        <v>9</v>
      </c>
      <c r="U52" s="55" t="s">
        <v>133</v>
      </c>
      <c r="V52" s="65"/>
    </row>
    <row r="53" spans="1:24" ht="148.5" customHeight="1" x14ac:dyDescent="0.25">
      <c r="A53" s="17"/>
      <c r="B53" s="23" t="s">
        <v>229</v>
      </c>
      <c r="C53" s="29"/>
      <c r="D53" s="18"/>
      <c r="E53" s="18"/>
      <c r="F53" s="18"/>
      <c r="G53" s="18">
        <f>G54</f>
        <v>364.6</v>
      </c>
      <c r="H53" s="21" t="s">
        <v>9</v>
      </c>
      <c r="I53" s="40"/>
      <c r="J53" s="18"/>
      <c r="K53" s="18"/>
      <c r="L53" s="18"/>
      <c r="M53" s="18">
        <f>M54</f>
        <v>395.7</v>
      </c>
      <c r="N53" s="20" t="s">
        <v>9</v>
      </c>
      <c r="O53" s="42"/>
      <c r="P53" s="18"/>
      <c r="Q53" s="18"/>
      <c r="R53" s="18"/>
      <c r="S53" s="18"/>
      <c r="T53" s="18"/>
      <c r="U53" s="25"/>
      <c r="V53" s="65">
        <f>G53+M53+S53</f>
        <v>760.3</v>
      </c>
    </row>
    <row r="54" spans="1:24" ht="69" x14ac:dyDescent="0.25">
      <c r="A54" s="5">
        <v>2240</v>
      </c>
      <c r="B54" s="9" t="s">
        <v>136</v>
      </c>
      <c r="C54" s="28" t="s">
        <v>15</v>
      </c>
      <c r="D54" s="6">
        <v>480</v>
      </c>
      <c r="E54" s="6">
        <v>18</v>
      </c>
      <c r="F54" s="8">
        <f>IF($A$1="USD",E54,E54*$D$3)</f>
        <v>759.6</v>
      </c>
      <c r="G54" s="8">
        <f>ROUND(D54*F54/1000,1)</f>
        <v>364.6</v>
      </c>
      <c r="H54" s="6" t="s">
        <v>9</v>
      </c>
      <c r="I54" s="40"/>
      <c r="J54" s="6">
        <v>480</v>
      </c>
      <c r="K54" s="6">
        <v>18</v>
      </c>
      <c r="L54" s="8">
        <f>IF($A$1="USD",K54,K54*$J$3)</f>
        <v>824.4</v>
      </c>
      <c r="M54" s="8">
        <f t="shared" ref="M54" si="27">ROUND(J54*L54/1000,1)</f>
        <v>395.7</v>
      </c>
      <c r="N54" s="6" t="s">
        <v>9</v>
      </c>
      <c r="O54" s="42"/>
      <c r="P54" s="6"/>
      <c r="Q54" s="6"/>
      <c r="R54" s="6"/>
      <c r="S54" s="6"/>
      <c r="T54" s="6"/>
      <c r="U54" s="55" t="s">
        <v>134</v>
      </c>
      <c r="V54" s="65"/>
    </row>
    <row r="55" spans="1:24" s="14" customFormat="1" ht="62.4" customHeight="1" x14ac:dyDescent="0.25">
      <c r="A55" s="17"/>
      <c r="B55" s="23" t="s">
        <v>230</v>
      </c>
      <c r="C55" s="29"/>
      <c r="D55" s="18"/>
      <c r="E55" s="18"/>
      <c r="F55" s="18"/>
      <c r="G55" s="18">
        <f>G56</f>
        <v>135</v>
      </c>
      <c r="H55" s="21" t="s">
        <v>9</v>
      </c>
      <c r="I55" s="40"/>
      <c r="J55" s="18"/>
      <c r="K55" s="18"/>
      <c r="L55" s="18"/>
      <c r="M55" s="18">
        <f>M56</f>
        <v>293.10000000000002</v>
      </c>
      <c r="N55" s="20" t="s">
        <v>9</v>
      </c>
      <c r="O55" s="42"/>
      <c r="P55" s="18"/>
      <c r="Q55" s="18"/>
      <c r="R55" s="18"/>
      <c r="S55" s="18">
        <f>S56</f>
        <v>159</v>
      </c>
      <c r="T55" s="20" t="s">
        <v>9</v>
      </c>
      <c r="U55" s="25"/>
      <c r="V55" s="65">
        <f>G55+M55+S55</f>
        <v>587.1</v>
      </c>
      <c r="W55" s="52"/>
      <c r="X55" s="60"/>
    </row>
    <row r="56" spans="1:24" ht="58.5" customHeight="1" x14ac:dyDescent="0.25">
      <c r="A56" s="5">
        <v>2240</v>
      </c>
      <c r="B56" s="9" t="s">
        <v>135</v>
      </c>
      <c r="C56" s="28" t="s">
        <v>15</v>
      </c>
      <c r="D56" s="6">
        <v>160</v>
      </c>
      <c r="E56" s="6">
        <v>20</v>
      </c>
      <c r="F56" s="8">
        <f>IF($A$1="USD",E56,E56*$D$3)</f>
        <v>844</v>
      </c>
      <c r="G56" s="8">
        <f>ROUND(D56*F56/1000,1)</f>
        <v>135</v>
      </c>
      <c r="H56" s="6" t="s">
        <v>9</v>
      </c>
      <c r="I56" s="40"/>
      <c r="J56" s="6">
        <v>320</v>
      </c>
      <c r="K56" s="6">
        <v>20</v>
      </c>
      <c r="L56" s="8">
        <f>IF($A$1="USD",K56,K56*$J$3)</f>
        <v>916</v>
      </c>
      <c r="M56" s="8">
        <f t="shared" ref="M56" si="28">ROUND(J56*L56/1000,1)</f>
        <v>293.10000000000002</v>
      </c>
      <c r="N56" s="6" t="s">
        <v>9</v>
      </c>
      <c r="O56" s="42"/>
      <c r="P56" s="6">
        <v>160</v>
      </c>
      <c r="Q56" s="6">
        <v>20</v>
      </c>
      <c r="R56" s="8">
        <f>IF($A$1="USD",Q56,Q56*$P$3)</f>
        <v>994</v>
      </c>
      <c r="S56" s="8">
        <f t="shared" ref="S56" si="29">ROUND(P56*R56/1000,1)</f>
        <v>159</v>
      </c>
      <c r="T56" s="6" t="s">
        <v>9</v>
      </c>
      <c r="U56" s="55" t="s">
        <v>140</v>
      </c>
      <c r="V56" s="65"/>
    </row>
    <row r="57" spans="1:24" s="14" customFormat="1" ht="46" x14ac:dyDescent="0.25">
      <c r="A57" s="17"/>
      <c r="B57" s="23" t="s">
        <v>231</v>
      </c>
      <c r="C57" s="29"/>
      <c r="D57" s="18"/>
      <c r="E57" s="18"/>
      <c r="F57" s="18"/>
      <c r="G57" s="18">
        <f>G58</f>
        <v>16.899999999999999</v>
      </c>
      <c r="H57" s="21" t="s">
        <v>9</v>
      </c>
      <c r="I57" s="40"/>
      <c r="J57" s="18"/>
      <c r="K57" s="18"/>
      <c r="L57" s="18"/>
      <c r="M57" s="18"/>
      <c r="N57" s="18"/>
      <c r="O57" s="42"/>
      <c r="P57" s="18"/>
      <c r="Q57" s="18"/>
      <c r="R57" s="18"/>
      <c r="S57" s="18"/>
      <c r="T57" s="18"/>
      <c r="U57" s="25"/>
      <c r="V57" s="65">
        <f>G57+M57+S57</f>
        <v>16.899999999999999</v>
      </c>
      <c r="W57" s="52"/>
      <c r="X57" s="60"/>
    </row>
    <row r="58" spans="1:24" ht="23" x14ac:dyDescent="0.25">
      <c r="A58" s="5">
        <v>2240</v>
      </c>
      <c r="B58" s="9" t="s">
        <v>27</v>
      </c>
      <c r="C58" s="28" t="s">
        <v>15</v>
      </c>
      <c r="D58" s="6">
        <v>20</v>
      </c>
      <c r="E58" s="6">
        <v>20</v>
      </c>
      <c r="F58" s="8">
        <f>IF($A$1="USD",E58,E58*$D$3)</f>
        <v>844</v>
      </c>
      <c r="G58" s="8">
        <f>ROUND(D58*F58/1000,1)</f>
        <v>16.899999999999999</v>
      </c>
      <c r="H58" s="6" t="s">
        <v>9</v>
      </c>
      <c r="I58" s="40"/>
      <c r="J58" s="6"/>
      <c r="K58" s="6"/>
      <c r="L58" s="6"/>
      <c r="M58" s="6"/>
      <c r="N58" s="6"/>
      <c r="O58" s="42"/>
      <c r="P58" s="6"/>
      <c r="Q58" s="6"/>
      <c r="R58" s="6"/>
      <c r="S58" s="6"/>
      <c r="T58" s="6"/>
      <c r="U58" s="55" t="s">
        <v>26</v>
      </c>
      <c r="V58" s="65"/>
    </row>
    <row r="59" spans="1:24" s="14" customFormat="1" ht="46" x14ac:dyDescent="0.25">
      <c r="A59" s="17"/>
      <c r="B59" s="23" t="s">
        <v>232</v>
      </c>
      <c r="C59" s="29"/>
      <c r="D59" s="18"/>
      <c r="E59" s="18"/>
      <c r="F59" s="18"/>
      <c r="G59" s="18">
        <f>G60</f>
        <v>135</v>
      </c>
      <c r="H59" s="21" t="s">
        <v>9</v>
      </c>
      <c r="I59" s="40"/>
      <c r="J59" s="18"/>
      <c r="K59" s="18"/>
      <c r="L59" s="18"/>
      <c r="M59" s="18">
        <f>M60</f>
        <v>146.6</v>
      </c>
      <c r="N59" s="20" t="s">
        <v>9</v>
      </c>
      <c r="O59" s="42"/>
      <c r="P59" s="18"/>
      <c r="Q59" s="18"/>
      <c r="R59" s="18"/>
      <c r="S59" s="18">
        <f>S60</f>
        <v>159</v>
      </c>
      <c r="T59" s="20" t="s">
        <v>9</v>
      </c>
      <c r="U59" s="25"/>
      <c r="V59" s="65">
        <f>G59+M59+S59</f>
        <v>440.6</v>
      </c>
      <c r="W59" s="52"/>
      <c r="X59" s="60"/>
    </row>
    <row r="60" spans="1:24" ht="69" x14ac:dyDescent="0.25">
      <c r="A60" s="5">
        <v>2240</v>
      </c>
      <c r="B60" s="9" t="s">
        <v>138</v>
      </c>
      <c r="C60" s="28" t="s">
        <v>15</v>
      </c>
      <c r="D60" s="6">
        <v>160</v>
      </c>
      <c r="E60" s="6">
        <v>20</v>
      </c>
      <c r="F60" s="8">
        <f>IF($A$1="USD",E60,E60*$D$3)</f>
        <v>844</v>
      </c>
      <c r="G60" s="8">
        <f>ROUND(D60*F60/1000,1)</f>
        <v>135</v>
      </c>
      <c r="H60" s="6" t="s">
        <v>9</v>
      </c>
      <c r="I60" s="40"/>
      <c r="J60" s="6">
        <v>160</v>
      </c>
      <c r="K60" s="6">
        <v>20</v>
      </c>
      <c r="L60" s="8">
        <f>IF($A$1="USD",K60,K60*$J$3)</f>
        <v>916</v>
      </c>
      <c r="M60" s="8">
        <f t="shared" ref="M60" si="30">ROUND(J60*L60/1000,1)</f>
        <v>146.6</v>
      </c>
      <c r="N60" s="6" t="s">
        <v>9</v>
      </c>
      <c r="O60" s="42"/>
      <c r="P60" s="6">
        <v>160</v>
      </c>
      <c r="Q60" s="6">
        <v>20</v>
      </c>
      <c r="R60" s="8">
        <f>IF($A$1="USD",Q60,Q60*$P$3)</f>
        <v>994</v>
      </c>
      <c r="S60" s="8">
        <f t="shared" ref="S60" si="31">ROUND(P60*R60/1000,1)</f>
        <v>159</v>
      </c>
      <c r="T60" s="6" t="s">
        <v>9</v>
      </c>
      <c r="U60" s="55" t="s">
        <v>137</v>
      </c>
      <c r="V60" s="65"/>
    </row>
    <row r="61" spans="1:24" s="14" customFormat="1" ht="103.5" x14ac:dyDescent="0.25">
      <c r="A61" s="17"/>
      <c r="B61" s="23" t="s">
        <v>139</v>
      </c>
      <c r="C61" s="29"/>
      <c r="D61" s="18"/>
      <c r="E61" s="18"/>
      <c r="F61" s="18"/>
      <c r="G61" s="18"/>
      <c r="H61" s="18"/>
      <c r="I61" s="40"/>
      <c r="J61" s="18"/>
      <c r="K61" s="18"/>
      <c r="L61" s="18"/>
      <c r="M61" s="18">
        <f>M62</f>
        <v>1923.6</v>
      </c>
      <c r="N61" s="21" t="s">
        <v>9</v>
      </c>
      <c r="O61" s="42"/>
      <c r="P61" s="18"/>
      <c r="Q61" s="18"/>
      <c r="R61" s="18"/>
      <c r="S61" s="18">
        <f>S62</f>
        <v>2087.4</v>
      </c>
      <c r="T61" s="21" t="s">
        <v>9</v>
      </c>
      <c r="U61" s="57"/>
      <c r="V61" s="65">
        <f>G61+M61+S61</f>
        <v>4011</v>
      </c>
      <c r="W61" s="52"/>
      <c r="X61" s="60"/>
    </row>
    <row r="62" spans="1:24" ht="80.5" x14ac:dyDescent="0.25">
      <c r="A62" s="5">
        <v>2240</v>
      </c>
      <c r="B62" s="9" t="s">
        <v>13</v>
      </c>
      <c r="C62" s="28" t="s">
        <v>15</v>
      </c>
      <c r="D62" s="6"/>
      <c r="E62" s="6"/>
      <c r="F62" s="6"/>
      <c r="G62" s="6"/>
      <c r="H62" s="6"/>
      <c r="I62" s="40"/>
      <c r="J62" s="6">
        <v>2100</v>
      </c>
      <c r="K62" s="6">
        <v>20</v>
      </c>
      <c r="L62" s="8">
        <f>IF($A$1="USD",K62,K62*$J$3)</f>
        <v>916</v>
      </c>
      <c r="M62" s="8">
        <f t="shared" ref="M62" si="32">ROUND(J62*L62/1000,1)</f>
        <v>1923.6</v>
      </c>
      <c r="N62" s="6" t="s">
        <v>9</v>
      </c>
      <c r="O62" s="42"/>
      <c r="P62" s="6">
        <v>2100</v>
      </c>
      <c r="Q62" s="6">
        <v>20</v>
      </c>
      <c r="R62" s="8">
        <f>IF($A$1="USD",Q62,Q62*$P$3)</f>
        <v>994</v>
      </c>
      <c r="S62" s="8">
        <f t="shared" ref="S62" si="33">ROUND(P62*R62/1000,1)</f>
        <v>2087.4</v>
      </c>
      <c r="T62" s="6" t="s">
        <v>9</v>
      </c>
      <c r="U62" s="55" t="s">
        <v>141</v>
      </c>
      <c r="V62" s="65"/>
    </row>
    <row r="63" spans="1:24" s="14" customFormat="1" ht="46" x14ac:dyDescent="0.25">
      <c r="A63" s="17"/>
      <c r="B63" s="23" t="s">
        <v>142</v>
      </c>
      <c r="C63" s="29"/>
      <c r="D63" s="18"/>
      <c r="E63" s="18"/>
      <c r="F63" s="18"/>
      <c r="G63" s="18"/>
      <c r="H63" s="18"/>
      <c r="I63" s="40"/>
      <c r="J63" s="18"/>
      <c r="K63" s="18"/>
      <c r="L63" s="18"/>
      <c r="M63" s="18"/>
      <c r="N63" s="18"/>
      <c r="O63" s="42"/>
      <c r="P63" s="18"/>
      <c r="Q63" s="18"/>
      <c r="R63" s="18"/>
      <c r="S63" s="18"/>
      <c r="T63" s="18"/>
      <c r="U63" s="25"/>
      <c r="V63" s="65">
        <v>528</v>
      </c>
      <c r="W63" s="52"/>
      <c r="X63" s="60"/>
    </row>
    <row r="64" spans="1:24" s="14" customFormat="1" ht="34.5" x14ac:dyDescent="0.25">
      <c r="A64" s="17"/>
      <c r="B64" s="23" t="s">
        <v>143</v>
      </c>
      <c r="C64" s="29"/>
      <c r="D64" s="18"/>
      <c r="E64" s="18"/>
      <c r="F64" s="18"/>
      <c r="G64" s="18">
        <f>G65</f>
        <v>1266</v>
      </c>
      <c r="H64" s="21" t="s">
        <v>9</v>
      </c>
      <c r="I64" s="40"/>
      <c r="J64" s="18"/>
      <c r="K64" s="18"/>
      <c r="L64" s="18"/>
      <c r="M64" s="18">
        <f>M65</f>
        <v>1374</v>
      </c>
      <c r="N64" s="21" t="s">
        <v>9</v>
      </c>
      <c r="O64" s="42"/>
      <c r="P64" s="18"/>
      <c r="Q64" s="18"/>
      <c r="R64" s="18"/>
      <c r="S64" s="18"/>
      <c r="T64" s="18"/>
      <c r="U64" s="25"/>
      <c r="V64" s="65">
        <f>(G64+M64+S64)*0.8</f>
        <v>2112</v>
      </c>
      <c r="W64" s="52"/>
      <c r="X64" s="60"/>
    </row>
    <row r="65" spans="1:24" ht="138" x14ac:dyDescent="0.25">
      <c r="A65" s="5">
        <v>2240</v>
      </c>
      <c r="B65" s="9" t="s">
        <v>68</v>
      </c>
      <c r="C65" s="28" t="s">
        <v>69</v>
      </c>
      <c r="D65" s="6">
        <v>0.5</v>
      </c>
      <c r="E65" s="6">
        <v>60000</v>
      </c>
      <c r="F65" s="8">
        <f>IF($A$1="USD",E65,E65*$D$3)</f>
        <v>2532000</v>
      </c>
      <c r="G65" s="8">
        <f>ROUND(D65*F65/1000,1)</f>
        <v>1266</v>
      </c>
      <c r="H65" s="6" t="s">
        <v>9</v>
      </c>
      <c r="I65" s="40"/>
      <c r="J65" s="6">
        <v>0.5</v>
      </c>
      <c r="K65" s="6">
        <v>60000</v>
      </c>
      <c r="L65" s="8">
        <f>IF($A$1="USD",K65,K65*$J$3)</f>
        <v>2748000</v>
      </c>
      <c r="M65" s="8">
        <f t="shared" ref="M65" si="34">ROUND(J65*L65/1000,1)</f>
        <v>1374</v>
      </c>
      <c r="N65" s="6" t="s">
        <v>9</v>
      </c>
      <c r="O65" s="42"/>
      <c r="P65" s="6"/>
      <c r="Q65" s="6"/>
      <c r="R65" s="8"/>
      <c r="S65" s="8"/>
      <c r="T65" s="6"/>
      <c r="U65" s="55" t="s">
        <v>149</v>
      </c>
      <c r="V65" s="65"/>
    </row>
    <row r="66" spans="1:24" s="14" customFormat="1" ht="34.5" x14ac:dyDescent="0.25">
      <c r="A66" s="17"/>
      <c r="B66" s="23" t="s">
        <v>144</v>
      </c>
      <c r="C66" s="29"/>
      <c r="D66" s="18"/>
      <c r="E66" s="18"/>
      <c r="F66" s="18"/>
      <c r="G66" s="18"/>
      <c r="H66" s="18"/>
      <c r="I66" s="40"/>
      <c r="J66" s="18"/>
      <c r="K66" s="18"/>
      <c r="L66" s="18"/>
      <c r="M66" s="18"/>
      <c r="N66" s="18"/>
      <c r="O66" s="42"/>
      <c r="P66" s="18"/>
      <c r="Q66" s="18"/>
      <c r="R66" s="18"/>
      <c r="S66" s="18"/>
      <c r="T66" s="18"/>
      <c r="U66" s="25"/>
      <c r="V66" s="65">
        <v>175.95999999999992</v>
      </c>
      <c r="W66" s="52"/>
      <c r="X66" s="60"/>
    </row>
    <row r="67" spans="1:24" s="14" customFormat="1" ht="34.5" x14ac:dyDescent="0.25">
      <c r="A67" s="17"/>
      <c r="B67" s="23" t="s">
        <v>145</v>
      </c>
      <c r="C67" s="29"/>
      <c r="D67" s="18"/>
      <c r="E67" s="18"/>
      <c r="F67" s="18"/>
      <c r="G67" s="18"/>
      <c r="H67" s="18"/>
      <c r="I67" s="40"/>
      <c r="J67" s="18"/>
      <c r="K67" s="18"/>
      <c r="L67" s="18"/>
      <c r="M67" s="18">
        <f>SUM(M68:M71)</f>
        <v>488.70000000000005</v>
      </c>
      <c r="N67" s="21" t="s">
        <v>9</v>
      </c>
      <c r="O67" s="42"/>
      <c r="P67" s="18"/>
      <c r="Q67" s="18"/>
      <c r="R67" s="18"/>
      <c r="S67" s="18">
        <f>SUM(S68:S71)</f>
        <v>391.1</v>
      </c>
      <c r="T67" s="21" t="s">
        <v>9</v>
      </c>
      <c r="U67" s="25"/>
      <c r="V67" s="65">
        <v>703.84000000000015</v>
      </c>
      <c r="W67" s="52"/>
      <c r="X67" s="60"/>
    </row>
    <row r="68" spans="1:24" ht="23" x14ac:dyDescent="0.25">
      <c r="A68" s="5">
        <v>2240</v>
      </c>
      <c r="B68" s="9" t="s">
        <v>82</v>
      </c>
      <c r="C68" s="28" t="s">
        <v>15</v>
      </c>
      <c r="D68" s="6"/>
      <c r="E68" s="6"/>
      <c r="F68" s="6"/>
      <c r="G68" s="6"/>
      <c r="H68" s="6"/>
      <c r="I68" s="40"/>
      <c r="J68" s="6">
        <v>200</v>
      </c>
      <c r="K68" s="6">
        <v>20</v>
      </c>
      <c r="L68" s="8">
        <f>IF($A$1="USD",K68,K68*$J$3)</f>
        <v>916</v>
      </c>
      <c r="M68" s="8">
        <f t="shared" ref="M68:M69" si="35">ROUND(J68*L68/1000,1)</f>
        <v>183.2</v>
      </c>
      <c r="N68" s="6" t="s">
        <v>9</v>
      </c>
      <c r="O68" s="42"/>
      <c r="P68" s="6"/>
      <c r="Q68" s="6"/>
      <c r="R68" s="8"/>
      <c r="S68" s="8"/>
      <c r="T68" s="6"/>
      <c r="U68" s="55" t="s">
        <v>83</v>
      </c>
      <c r="V68" s="65"/>
    </row>
    <row r="69" spans="1:24" ht="34.5" x14ac:dyDescent="0.25">
      <c r="A69" s="5">
        <v>2240</v>
      </c>
      <c r="B69" s="9" t="s">
        <v>80</v>
      </c>
      <c r="C69" s="28" t="s">
        <v>15</v>
      </c>
      <c r="D69" s="6"/>
      <c r="E69" s="6"/>
      <c r="F69" s="6"/>
      <c r="G69" s="6"/>
      <c r="H69" s="6"/>
      <c r="I69" s="40"/>
      <c r="J69" s="6">
        <v>140</v>
      </c>
      <c r="K69" s="6">
        <v>18</v>
      </c>
      <c r="L69" s="8">
        <f>IF($A$1="USD",K69,K69*$J$3)</f>
        <v>824.4</v>
      </c>
      <c r="M69" s="8">
        <f t="shared" si="35"/>
        <v>115.4</v>
      </c>
      <c r="N69" s="6" t="s">
        <v>9</v>
      </c>
      <c r="O69" s="42"/>
      <c r="P69" s="6">
        <v>140</v>
      </c>
      <c r="Q69" s="6">
        <v>18</v>
      </c>
      <c r="R69" s="8">
        <f>IF($A$1="USD",Q69,Q69*$P$3)</f>
        <v>894.6</v>
      </c>
      <c r="S69" s="8">
        <f t="shared" ref="S69:S71" si="36">ROUND(P69*R69/1000,1)</f>
        <v>125.2</v>
      </c>
      <c r="T69" s="6" t="s">
        <v>9</v>
      </c>
      <c r="U69" s="55" t="s">
        <v>148</v>
      </c>
      <c r="V69" s="65"/>
    </row>
    <row r="70" spans="1:24" ht="23" x14ac:dyDescent="0.25">
      <c r="A70" s="5">
        <v>2240</v>
      </c>
      <c r="B70" s="9" t="s">
        <v>77</v>
      </c>
      <c r="C70" s="28" t="s">
        <v>78</v>
      </c>
      <c r="D70" s="6"/>
      <c r="E70" s="6"/>
      <c r="F70" s="6"/>
      <c r="G70" s="6"/>
      <c r="H70" s="6"/>
      <c r="I70" s="40"/>
      <c r="J70" s="6"/>
      <c r="K70" s="6"/>
      <c r="L70" s="8"/>
      <c r="M70" s="8"/>
      <c r="N70" s="6"/>
      <c r="O70" s="42"/>
      <c r="P70" s="6">
        <v>6</v>
      </c>
      <c r="Q70" s="6">
        <v>200</v>
      </c>
      <c r="R70" s="8">
        <f>IF($A$1="USD",Q70,Q70*$P$3)</f>
        <v>9940</v>
      </c>
      <c r="S70" s="8">
        <f t="shared" si="36"/>
        <v>59.6</v>
      </c>
      <c r="T70" s="6" t="s">
        <v>9</v>
      </c>
      <c r="U70" s="55" t="s">
        <v>79</v>
      </c>
      <c r="V70" s="65"/>
    </row>
    <row r="71" spans="1:24" ht="46" x14ac:dyDescent="0.25">
      <c r="A71" s="5">
        <v>2240</v>
      </c>
      <c r="B71" s="9" t="s">
        <v>76</v>
      </c>
      <c r="C71" s="28" t="s">
        <v>84</v>
      </c>
      <c r="D71" s="6"/>
      <c r="E71" s="6"/>
      <c r="F71" s="6"/>
      <c r="G71" s="6"/>
      <c r="H71" s="6"/>
      <c r="I71" s="40"/>
      <c r="J71" s="6">
        <v>1</v>
      </c>
      <c r="K71" s="6">
        <v>4150</v>
      </c>
      <c r="L71" s="8">
        <f>IF($A$1="USD",K71,K71*$J$3)</f>
        <v>190070</v>
      </c>
      <c r="M71" s="8">
        <f t="shared" ref="M71" si="37">ROUND(J71*L71/1000,1)</f>
        <v>190.1</v>
      </c>
      <c r="N71" s="6" t="s">
        <v>9</v>
      </c>
      <c r="O71" s="42"/>
      <c r="P71" s="6">
        <v>1</v>
      </c>
      <c r="Q71" s="6">
        <v>4150</v>
      </c>
      <c r="R71" s="8">
        <f>IF($A$1="USD",Q71,Q71*$P$3)</f>
        <v>206255</v>
      </c>
      <c r="S71" s="8">
        <f t="shared" si="36"/>
        <v>206.3</v>
      </c>
      <c r="T71" s="6" t="s">
        <v>9</v>
      </c>
      <c r="U71" s="55" t="s">
        <v>150</v>
      </c>
      <c r="V71" s="65"/>
    </row>
    <row r="72" spans="1:24" s="14" customFormat="1" ht="35.25" customHeight="1" x14ac:dyDescent="0.25">
      <c r="A72" s="17"/>
      <c r="B72" s="23" t="s">
        <v>146</v>
      </c>
      <c r="C72" s="29"/>
      <c r="D72" s="18"/>
      <c r="E72" s="18"/>
      <c r="F72" s="18"/>
      <c r="G72" s="18"/>
      <c r="H72" s="18"/>
      <c r="I72" s="40"/>
      <c r="J72" s="18"/>
      <c r="K72" s="18"/>
      <c r="L72" s="18"/>
      <c r="M72" s="18"/>
      <c r="N72" s="18"/>
      <c r="O72" s="42"/>
      <c r="P72" s="18"/>
      <c r="Q72" s="18"/>
      <c r="R72" s="18"/>
      <c r="S72" s="18"/>
      <c r="T72" s="18"/>
      <c r="U72" s="25"/>
      <c r="V72" s="65">
        <v>175.95999999999992</v>
      </c>
      <c r="W72" s="52"/>
      <c r="X72" s="60"/>
    </row>
    <row r="73" spans="1:24" s="14" customFormat="1" ht="34.5" x14ac:dyDescent="0.25">
      <c r="A73" s="17"/>
      <c r="B73" s="23" t="s">
        <v>147</v>
      </c>
      <c r="C73" s="29"/>
      <c r="D73" s="18"/>
      <c r="E73" s="18"/>
      <c r="F73" s="18"/>
      <c r="G73" s="18"/>
      <c r="H73" s="18"/>
      <c r="I73" s="40"/>
      <c r="J73" s="18"/>
      <c r="K73" s="18"/>
      <c r="L73" s="18"/>
      <c r="M73" s="18">
        <f>SUM(M74:M77)</f>
        <v>488.70000000000005</v>
      </c>
      <c r="N73" s="21" t="s">
        <v>9</v>
      </c>
      <c r="O73" s="42"/>
      <c r="P73" s="18"/>
      <c r="Q73" s="18"/>
      <c r="R73" s="18"/>
      <c r="S73" s="18">
        <f>SUM(S74:S77)</f>
        <v>391.1</v>
      </c>
      <c r="T73" s="21" t="s">
        <v>9</v>
      </c>
      <c r="U73" s="25"/>
      <c r="V73" s="65">
        <v>703.84000000000015</v>
      </c>
      <c r="W73" s="52"/>
      <c r="X73" s="60"/>
    </row>
    <row r="74" spans="1:24" ht="23" x14ac:dyDescent="0.25">
      <c r="A74" s="5">
        <v>2240</v>
      </c>
      <c r="B74" s="9" t="s">
        <v>82</v>
      </c>
      <c r="C74" s="28" t="s">
        <v>15</v>
      </c>
      <c r="D74" s="6"/>
      <c r="E74" s="6"/>
      <c r="F74" s="6"/>
      <c r="G74" s="6"/>
      <c r="H74" s="6"/>
      <c r="I74" s="40"/>
      <c r="J74" s="6">
        <v>200</v>
      </c>
      <c r="K74" s="6">
        <v>20</v>
      </c>
      <c r="L74" s="8">
        <f>IF($A$1="USD",K74,K74*$J$3)</f>
        <v>916</v>
      </c>
      <c r="M74" s="8">
        <f t="shared" ref="M74:M77" si="38">ROUND(J74*L74/1000,1)</f>
        <v>183.2</v>
      </c>
      <c r="N74" s="6" t="s">
        <v>9</v>
      </c>
      <c r="O74" s="42"/>
      <c r="P74" s="6"/>
      <c r="Q74" s="6"/>
      <c r="R74" s="8"/>
      <c r="S74" s="8"/>
      <c r="T74" s="6"/>
      <c r="U74" s="55" t="s">
        <v>83</v>
      </c>
      <c r="V74" s="65"/>
    </row>
    <row r="75" spans="1:24" ht="34.5" x14ac:dyDescent="0.25">
      <c r="A75" s="5">
        <v>2240</v>
      </c>
      <c r="B75" s="9" t="s">
        <v>80</v>
      </c>
      <c r="C75" s="28" t="s">
        <v>15</v>
      </c>
      <c r="D75" s="6"/>
      <c r="E75" s="6"/>
      <c r="F75" s="6"/>
      <c r="G75" s="6"/>
      <c r="H75" s="6"/>
      <c r="I75" s="40"/>
      <c r="J75" s="6">
        <v>140</v>
      </c>
      <c r="K75" s="6">
        <v>18</v>
      </c>
      <c r="L75" s="8">
        <f>IF($A$1="USD",K75,K75*$J$3)</f>
        <v>824.4</v>
      </c>
      <c r="M75" s="8">
        <f t="shared" si="38"/>
        <v>115.4</v>
      </c>
      <c r="N75" s="6" t="s">
        <v>9</v>
      </c>
      <c r="O75" s="42"/>
      <c r="P75" s="6">
        <v>140</v>
      </c>
      <c r="Q75" s="6">
        <v>18</v>
      </c>
      <c r="R75" s="8">
        <f>IF($A$1="USD",Q75,Q75*$P$3)</f>
        <v>894.6</v>
      </c>
      <c r="S75" s="8">
        <f t="shared" ref="S75:S77" si="39">ROUND(P75*R75/1000,1)</f>
        <v>125.2</v>
      </c>
      <c r="T75" s="6" t="s">
        <v>9</v>
      </c>
      <c r="U75" s="55" t="s">
        <v>148</v>
      </c>
      <c r="V75" s="65"/>
    </row>
    <row r="76" spans="1:24" ht="23" x14ac:dyDescent="0.25">
      <c r="A76" s="5">
        <v>2240</v>
      </c>
      <c r="B76" s="9" t="s">
        <v>77</v>
      </c>
      <c r="C76" s="28" t="s">
        <v>78</v>
      </c>
      <c r="D76" s="6"/>
      <c r="E76" s="6"/>
      <c r="F76" s="6"/>
      <c r="G76" s="6"/>
      <c r="H76" s="6"/>
      <c r="I76" s="40"/>
      <c r="J76" s="6"/>
      <c r="K76" s="6"/>
      <c r="L76" s="8"/>
      <c r="M76" s="8"/>
      <c r="N76" s="6"/>
      <c r="O76" s="42"/>
      <c r="P76" s="6">
        <v>6</v>
      </c>
      <c r="Q76" s="6">
        <v>200</v>
      </c>
      <c r="R76" s="8">
        <f>IF($A$1="USD",Q76,Q76*$P$3)</f>
        <v>9940</v>
      </c>
      <c r="S76" s="8">
        <f t="shared" si="39"/>
        <v>59.6</v>
      </c>
      <c r="T76" s="6" t="s">
        <v>9</v>
      </c>
      <c r="U76" s="55" t="s">
        <v>79</v>
      </c>
      <c r="V76" s="65"/>
    </row>
    <row r="77" spans="1:24" ht="46" x14ac:dyDescent="0.25">
      <c r="A77" s="5">
        <v>2240</v>
      </c>
      <c r="B77" s="9" t="s">
        <v>76</v>
      </c>
      <c r="C77" s="28" t="s">
        <v>84</v>
      </c>
      <c r="D77" s="6"/>
      <c r="E77" s="6"/>
      <c r="F77" s="6"/>
      <c r="G77" s="6"/>
      <c r="H77" s="6"/>
      <c r="I77" s="40"/>
      <c r="J77" s="6">
        <v>1</v>
      </c>
      <c r="K77" s="6">
        <v>4150</v>
      </c>
      <c r="L77" s="8">
        <f>IF($A$1="USD",K77,K77*$J$3)</f>
        <v>190070</v>
      </c>
      <c r="M77" s="8">
        <f t="shared" si="38"/>
        <v>190.1</v>
      </c>
      <c r="N77" s="6" t="s">
        <v>9</v>
      </c>
      <c r="O77" s="42"/>
      <c r="P77" s="6">
        <v>1</v>
      </c>
      <c r="Q77" s="6">
        <v>4150</v>
      </c>
      <c r="R77" s="8">
        <f>IF($A$1="USD",Q77,Q77*$P$3)</f>
        <v>206255</v>
      </c>
      <c r="S77" s="8">
        <f t="shared" si="39"/>
        <v>206.3</v>
      </c>
      <c r="T77" s="6" t="s">
        <v>9</v>
      </c>
      <c r="U77" s="55" t="s">
        <v>85</v>
      </c>
      <c r="V77" s="65"/>
    </row>
    <row r="79" spans="1:24" x14ac:dyDescent="0.25">
      <c r="A79" s="49">
        <v>2240</v>
      </c>
      <c r="B79" s="49"/>
      <c r="C79" s="49"/>
      <c r="D79" s="50"/>
      <c r="E79" s="50"/>
      <c r="F79" s="50"/>
      <c r="G79" s="50">
        <f>G7</f>
        <v>6643.3</v>
      </c>
      <c r="H79" s="50"/>
      <c r="I79" s="50"/>
      <c r="J79" s="50"/>
      <c r="K79" s="50"/>
      <c r="L79" s="50"/>
      <c r="M79" s="50">
        <f>M7</f>
        <v>14141.200000000003</v>
      </c>
      <c r="N79" s="50"/>
      <c r="O79" s="50"/>
      <c r="P79" s="50"/>
      <c r="Q79" s="50"/>
      <c r="R79" s="50"/>
      <c r="S79" s="50">
        <f>S7</f>
        <v>11767.8</v>
      </c>
      <c r="T79" s="50"/>
      <c r="U79" s="50"/>
      <c r="V79" s="63"/>
    </row>
    <row r="150" spans="1:24" s="1" customFormat="1" x14ac:dyDescent="0.35">
      <c r="A150" s="38" t="s">
        <v>1</v>
      </c>
      <c r="D150" s="2"/>
      <c r="E150" s="2"/>
      <c r="F150" s="2"/>
      <c r="G150" s="2"/>
      <c r="H150" s="2"/>
      <c r="I150" s="2"/>
      <c r="J150" s="2"/>
      <c r="K150" s="2"/>
      <c r="L150" s="2"/>
      <c r="M150" s="2"/>
      <c r="N150" s="2"/>
      <c r="O150" s="2"/>
      <c r="P150" s="2"/>
      <c r="Q150" s="2"/>
      <c r="R150" s="2"/>
      <c r="S150" s="2"/>
      <c r="T150" s="2"/>
      <c r="V150" s="52"/>
      <c r="W150" s="2"/>
      <c r="X150" s="2"/>
    </row>
    <row r="151" spans="1:24" s="1" customFormat="1" x14ac:dyDescent="0.35">
      <c r="A151" s="38" t="s">
        <v>0</v>
      </c>
      <c r="D151" s="2"/>
      <c r="E151" s="2"/>
      <c r="F151" s="2"/>
      <c r="G151" s="2"/>
      <c r="H151" s="2"/>
      <c r="I151" s="2"/>
      <c r="J151" s="2"/>
      <c r="K151" s="2"/>
      <c r="L151" s="2"/>
      <c r="M151" s="2"/>
      <c r="N151" s="2"/>
      <c r="O151" s="2"/>
      <c r="P151" s="2"/>
      <c r="Q151" s="2"/>
      <c r="R151" s="2"/>
      <c r="S151" s="2"/>
      <c r="T151" s="2"/>
      <c r="V151" s="52"/>
      <c r="W151" s="2"/>
      <c r="X151" s="2"/>
    </row>
  </sheetData>
  <dataConsolidate link="1"/>
  <mergeCells count="9">
    <mergeCell ref="V4:V5"/>
    <mergeCell ref="B1:U1"/>
    <mergeCell ref="A4:A5"/>
    <mergeCell ref="B4:B5"/>
    <mergeCell ref="C4:C5"/>
    <mergeCell ref="D4:H4"/>
    <mergeCell ref="J4:N4"/>
    <mergeCell ref="P4:T4"/>
    <mergeCell ref="U4:U5"/>
  </mergeCells>
  <dataValidations count="2">
    <dataValidation type="list" allowBlank="1" showInputMessage="1" showErrorMessage="1" sqref="G3:I3" xr:uid="{00000000-0002-0000-0000-000000000000}">
      <formula1>#REF!</formula1>
    </dataValidation>
    <dataValidation type="list" allowBlank="1" showInputMessage="1" showErrorMessage="1" sqref="A1" xr:uid="{00000000-0002-0000-0000-000001000000}">
      <formula1>$A$150:$A$151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21"/>
  <sheetViews>
    <sheetView zoomScaleNormal="100" workbookViewId="0">
      <pane xSplit="2" ySplit="8" topLeftCell="S44" activePane="bottomRight" state="frozen"/>
      <selection pane="topRight" activeCell="D1" sqref="D1"/>
      <selection pane="bottomLeft" activeCell="A10" sqref="A10"/>
      <selection pane="bottomRight" activeCell="B19" sqref="B19"/>
    </sheetView>
  </sheetViews>
  <sheetFormatPr defaultColWidth="9.08984375" defaultRowHeight="11.5" x14ac:dyDescent="0.25"/>
  <cols>
    <col min="1" max="1" width="5.453125" style="1" bestFit="1" customWidth="1"/>
    <col min="2" max="2" width="65.08984375" style="1" customWidth="1"/>
    <col min="3" max="3" width="14.453125" style="1" customWidth="1"/>
    <col min="4" max="4" width="9" style="2" customWidth="1"/>
    <col min="5" max="5" width="8.453125" style="2" hidden="1" customWidth="1"/>
    <col min="6" max="6" width="10.6328125" style="2" customWidth="1"/>
    <col min="7" max="7" width="12.36328125" style="2" customWidth="1"/>
    <col min="8" max="8" width="7.453125" style="2" customWidth="1"/>
    <col min="9" max="9" width="1.36328125" style="2" customWidth="1"/>
    <col min="10" max="10" width="8.90625" style="2" customWidth="1"/>
    <col min="11" max="11" width="10.6328125" style="2" hidden="1" customWidth="1"/>
    <col min="12" max="12" width="11.6328125" style="2" customWidth="1"/>
    <col min="13" max="13" width="13.08984375" style="2" customWidth="1"/>
    <col min="14" max="14" width="7.453125" style="2" customWidth="1"/>
    <col min="15" max="15" width="1.08984375" style="2" customWidth="1"/>
    <col min="16" max="16" width="8.90625" style="2" customWidth="1"/>
    <col min="17" max="17" width="10.36328125" style="2" hidden="1" customWidth="1"/>
    <col min="18" max="18" width="11.6328125" style="2" customWidth="1"/>
    <col min="19" max="19" width="13.08984375" style="2" customWidth="1"/>
    <col min="20" max="20" width="7.453125" style="2" customWidth="1"/>
    <col min="21" max="21" width="80.6328125" style="1" customWidth="1"/>
    <col min="22" max="23" width="12.08984375" style="2" bestFit="1" customWidth="1"/>
    <col min="24" max="16384" width="9.08984375" style="4"/>
  </cols>
  <sheetData>
    <row r="1" spans="1:23" ht="13.5" customHeight="1" x14ac:dyDescent="0.25">
      <c r="A1" s="11" t="s">
        <v>1</v>
      </c>
      <c r="B1" s="73" t="s">
        <v>196</v>
      </c>
      <c r="C1" s="73"/>
      <c r="D1" s="73"/>
      <c r="E1" s="73"/>
      <c r="F1" s="73"/>
      <c r="G1" s="73"/>
      <c r="H1" s="73"/>
      <c r="I1" s="73"/>
      <c r="J1" s="73"/>
      <c r="K1" s="73"/>
      <c r="L1" s="73"/>
      <c r="M1" s="73"/>
      <c r="N1" s="73"/>
      <c r="O1" s="73"/>
      <c r="P1" s="73"/>
      <c r="Q1" s="73"/>
      <c r="R1" s="73"/>
      <c r="S1" s="73"/>
      <c r="T1" s="73"/>
      <c r="U1" s="73"/>
    </row>
    <row r="2" spans="1:23" x14ac:dyDescent="0.25">
      <c r="G2" s="4"/>
      <c r="H2" s="4"/>
      <c r="I2" s="4"/>
    </row>
    <row r="3" spans="1:23" s="12" customFormat="1" hidden="1" x14ac:dyDescent="0.25">
      <c r="A3" s="10"/>
      <c r="B3" s="10"/>
      <c r="D3" s="3">
        <v>42.2</v>
      </c>
      <c r="E3" s="16"/>
      <c r="F3" s="3"/>
      <c r="G3" s="11"/>
      <c r="H3" s="11"/>
      <c r="I3" s="11"/>
      <c r="J3" s="12">
        <v>45.8</v>
      </c>
      <c r="K3" s="3"/>
      <c r="L3" s="3"/>
      <c r="M3" s="3"/>
      <c r="N3" s="3"/>
      <c r="O3" s="3"/>
      <c r="P3" s="3">
        <v>49.7</v>
      </c>
      <c r="Q3" s="3"/>
      <c r="R3" s="3"/>
      <c r="S3" s="3"/>
      <c r="T3" s="3"/>
      <c r="U3" s="10"/>
      <c r="V3" s="3"/>
      <c r="W3" s="3"/>
    </row>
    <row r="4" spans="1:23" ht="15" customHeight="1" x14ac:dyDescent="0.25">
      <c r="A4" s="74" t="s">
        <v>8</v>
      </c>
      <c r="B4" s="74" t="s">
        <v>219</v>
      </c>
      <c r="C4" s="74" t="s">
        <v>5</v>
      </c>
      <c r="D4" s="76" t="s">
        <v>215</v>
      </c>
      <c r="E4" s="77"/>
      <c r="F4" s="77"/>
      <c r="G4" s="77"/>
      <c r="H4" s="78"/>
      <c r="I4" s="39"/>
      <c r="J4" s="76" t="s">
        <v>216</v>
      </c>
      <c r="K4" s="77"/>
      <c r="L4" s="77"/>
      <c r="M4" s="77"/>
      <c r="N4" s="78"/>
      <c r="O4" s="41"/>
      <c r="P4" s="76" t="s">
        <v>217</v>
      </c>
      <c r="Q4" s="77"/>
      <c r="R4" s="77"/>
      <c r="S4" s="77"/>
      <c r="T4" s="78"/>
      <c r="U4" s="74" t="s">
        <v>18</v>
      </c>
      <c r="V4" s="71" t="s">
        <v>223</v>
      </c>
    </row>
    <row r="5" spans="1:23" ht="38.4" customHeight="1" x14ac:dyDescent="0.25">
      <c r="A5" s="75"/>
      <c r="B5" s="75"/>
      <c r="C5" s="75"/>
      <c r="D5" s="13" t="s">
        <v>3</v>
      </c>
      <c r="E5" s="13" t="s">
        <v>4</v>
      </c>
      <c r="F5" s="13" t="s">
        <v>56</v>
      </c>
      <c r="G5" s="13" t="s">
        <v>222</v>
      </c>
      <c r="H5" s="13" t="s">
        <v>10</v>
      </c>
      <c r="I5" s="40"/>
      <c r="J5" s="13" t="s">
        <v>3</v>
      </c>
      <c r="K5" s="13" t="s">
        <v>4</v>
      </c>
      <c r="L5" s="13" t="s">
        <v>56</v>
      </c>
      <c r="M5" s="13" t="s">
        <v>222</v>
      </c>
      <c r="N5" s="13" t="s">
        <v>10</v>
      </c>
      <c r="O5" s="42"/>
      <c r="P5" s="13" t="s">
        <v>3</v>
      </c>
      <c r="Q5" s="13" t="s">
        <v>4</v>
      </c>
      <c r="R5" s="13" t="s">
        <v>56</v>
      </c>
      <c r="S5" s="13" t="s">
        <v>222</v>
      </c>
      <c r="T5" s="13" t="s">
        <v>10</v>
      </c>
      <c r="U5" s="75"/>
      <c r="V5" s="72"/>
    </row>
    <row r="6" spans="1:23" s="15" customFormat="1" ht="12.5" x14ac:dyDescent="0.25">
      <c r="A6" s="31"/>
      <c r="B6" s="32" t="s">
        <v>218</v>
      </c>
      <c r="C6" s="33"/>
      <c r="D6" s="34"/>
      <c r="E6" s="34"/>
      <c r="F6" s="34"/>
      <c r="G6" s="35">
        <f>G7+G8</f>
        <v>3165.2000000000003</v>
      </c>
      <c r="H6" s="34"/>
      <c r="I6" s="40"/>
      <c r="J6" s="36"/>
      <c r="K6" s="36"/>
      <c r="L6" s="36"/>
      <c r="M6" s="35">
        <f>M7+M8</f>
        <v>4865.7</v>
      </c>
      <c r="N6" s="36"/>
      <c r="O6" s="42"/>
      <c r="P6" s="36"/>
      <c r="Q6" s="36"/>
      <c r="R6" s="36"/>
      <c r="S6" s="35">
        <f>S7+S8</f>
        <v>3281.1000000000004</v>
      </c>
      <c r="T6" s="36"/>
      <c r="U6" s="32"/>
      <c r="V6" s="66"/>
      <c r="W6" s="51"/>
    </row>
    <row r="7" spans="1:23" s="15" customFormat="1" ht="12.5" x14ac:dyDescent="0.25">
      <c r="A7" s="31"/>
      <c r="B7" s="31" t="s">
        <v>6</v>
      </c>
      <c r="C7" s="33"/>
      <c r="D7" s="34"/>
      <c r="E7" s="34"/>
      <c r="F7" s="34"/>
      <c r="G7" s="34">
        <f>G9+G11+G13+G15+G17+G19+G21+G23+G25+G27+G29+G32+G34+G39+G41+G43+G46</f>
        <v>3165.2000000000003</v>
      </c>
      <c r="H7" s="34"/>
      <c r="I7" s="40"/>
      <c r="J7" s="36"/>
      <c r="K7" s="36"/>
      <c r="L7" s="36"/>
      <c r="M7" s="34">
        <f>M9+M11+M13+M15+M17+M19+M21+M23+M25+M27+M29+M32+M34+M39+M41+M43+M46</f>
        <v>4865.7</v>
      </c>
      <c r="N7" s="36"/>
      <c r="O7" s="42"/>
      <c r="P7" s="36"/>
      <c r="Q7" s="36"/>
      <c r="R7" s="36"/>
      <c r="S7" s="34">
        <f>S9+S11+S13+S15+S17+S19+S21+S23+S25+S27+S29+S32+S34+S39+S41+S43+S46</f>
        <v>3281.1000000000004</v>
      </c>
      <c r="T7" s="36"/>
      <c r="U7" s="32"/>
      <c r="V7" s="66"/>
      <c r="W7" s="51"/>
    </row>
    <row r="8" spans="1:23" s="15" customFormat="1" ht="12.5" x14ac:dyDescent="0.25">
      <c r="A8" s="31"/>
      <c r="B8" s="31" t="s">
        <v>7</v>
      </c>
      <c r="C8" s="33"/>
      <c r="D8" s="34"/>
      <c r="E8" s="34"/>
      <c r="F8" s="34"/>
      <c r="G8" s="34"/>
      <c r="H8" s="34"/>
      <c r="I8" s="40"/>
      <c r="J8" s="36"/>
      <c r="K8" s="36"/>
      <c r="L8" s="36"/>
      <c r="M8" s="44"/>
      <c r="N8" s="36"/>
      <c r="O8" s="42"/>
      <c r="P8" s="36"/>
      <c r="Q8" s="36"/>
      <c r="R8" s="36"/>
      <c r="S8" s="44"/>
      <c r="T8" s="36"/>
      <c r="U8" s="32"/>
      <c r="V8" s="66"/>
      <c r="W8" s="51"/>
    </row>
    <row r="9" spans="1:23" s="14" customFormat="1" ht="69" x14ac:dyDescent="0.25">
      <c r="A9" s="17"/>
      <c r="B9" s="23" t="s">
        <v>152</v>
      </c>
      <c r="C9" s="29"/>
      <c r="D9" s="18"/>
      <c r="E9" s="18"/>
      <c r="F9" s="18"/>
      <c r="G9" s="18">
        <f>G10</f>
        <v>253.2</v>
      </c>
      <c r="H9" s="21" t="s">
        <v>9</v>
      </c>
      <c r="I9" s="40"/>
      <c r="J9" s="18"/>
      <c r="K9" s="18"/>
      <c r="L9" s="18"/>
      <c r="M9" s="18"/>
      <c r="N9" s="18"/>
      <c r="O9" s="42"/>
      <c r="P9" s="18"/>
      <c r="Q9" s="18"/>
      <c r="R9" s="18"/>
      <c r="S9" s="18"/>
      <c r="T9" s="18"/>
      <c r="U9" s="17"/>
      <c r="V9" s="65">
        <f>G9+M9+S9</f>
        <v>253.2</v>
      </c>
      <c r="W9" s="52"/>
    </row>
    <row r="10" spans="1:23" ht="57.5" x14ac:dyDescent="0.25">
      <c r="A10" s="5">
        <v>2240</v>
      </c>
      <c r="B10" s="9" t="s">
        <v>63</v>
      </c>
      <c r="C10" s="28" t="s">
        <v>15</v>
      </c>
      <c r="D10" s="6">
        <v>600</v>
      </c>
      <c r="E10" s="6">
        <v>10</v>
      </c>
      <c r="F10" s="8">
        <f>IF($A$1="USD",E10,E10*$D$3)</f>
        <v>422</v>
      </c>
      <c r="G10" s="8">
        <f>ROUND(D10*F10/1000,1)</f>
        <v>253.2</v>
      </c>
      <c r="H10" s="6" t="s">
        <v>9</v>
      </c>
      <c r="I10" s="40"/>
      <c r="J10" s="6"/>
      <c r="K10" s="6"/>
      <c r="L10" s="6"/>
      <c r="M10" s="6"/>
      <c r="N10" s="6"/>
      <c r="O10" s="42"/>
      <c r="P10" s="6"/>
      <c r="Q10" s="6"/>
      <c r="R10" s="6"/>
      <c r="S10" s="6"/>
      <c r="T10" s="6"/>
      <c r="U10" s="5" t="s">
        <v>153</v>
      </c>
      <c r="V10" s="67"/>
    </row>
    <row r="11" spans="1:23" s="14" customFormat="1" ht="57.5" x14ac:dyDescent="0.25">
      <c r="A11" s="17"/>
      <c r="B11" s="23" t="s">
        <v>154</v>
      </c>
      <c r="C11" s="29"/>
      <c r="D11" s="18"/>
      <c r="E11" s="18"/>
      <c r="F11" s="18"/>
      <c r="G11" s="18">
        <f>G12</f>
        <v>6.4</v>
      </c>
      <c r="H11" s="21" t="s">
        <v>9</v>
      </c>
      <c r="I11" s="40"/>
      <c r="J11" s="18"/>
      <c r="K11" s="18"/>
      <c r="L11" s="18"/>
      <c r="M11" s="18"/>
      <c r="N11" s="18"/>
      <c r="O11" s="42"/>
      <c r="P11" s="18"/>
      <c r="Q11" s="18"/>
      <c r="R11" s="18"/>
      <c r="S11" s="18"/>
      <c r="T11" s="18"/>
      <c r="U11" s="17"/>
      <c r="V11" s="65">
        <f>G11+M11+S11</f>
        <v>6.4</v>
      </c>
      <c r="W11" s="52"/>
    </row>
    <row r="12" spans="1:23" ht="57.5" x14ac:dyDescent="0.25">
      <c r="A12" s="5">
        <v>2240</v>
      </c>
      <c r="B12" s="9" t="s">
        <v>73</v>
      </c>
      <c r="C12" s="28" t="s">
        <v>74</v>
      </c>
      <c r="D12" s="6">
        <v>1</v>
      </c>
      <c r="E12" s="6">
        <v>150.71090047393363</v>
      </c>
      <c r="F12" s="8">
        <f>IF($A$1="USD",E12,E12*$D$3)</f>
        <v>6360</v>
      </c>
      <c r="G12" s="8">
        <f>ROUND(D12*F12/1000,1)</f>
        <v>6.4</v>
      </c>
      <c r="H12" s="6" t="s">
        <v>9</v>
      </c>
      <c r="I12" s="40"/>
      <c r="J12" s="6"/>
      <c r="K12" s="6"/>
      <c r="L12" s="6"/>
      <c r="M12" s="6"/>
      <c r="N12" s="6"/>
      <c r="O12" s="42"/>
      <c r="P12" s="6"/>
      <c r="Q12" s="6"/>
      <c r="R12" s="6"/>
      <c r="S12" s="6"/>
      <c r="T12" s="6"/>
      <c r="U12" s="5" t="s">
        <v>75</v>
      </c>
      <c r="V12" s="67"/>
    </row>
    <row r="13" spans="1:23" s="14" customFormat="1" ht="34.5" x14ac:dyDescent="0.25">
      <c r="A13" s="17"/>
      <c r="B13" s="23" t="s">
        <v>155</v>
      </c>
      <c r="C13" s="29"/>
      <c r="D13" s="18"/>
      <c r="E13" s="18"/>
      <c r="F13" s="18"/>
      <c r="G13" s="18">
        <f>G14</f>
        <v>6.4</v>
      </c>
      <c r="H13" s="21" t="s">
        <v>9</v>
      </c>
      <c r="I13" s="40"/>
      <c r="J13" s="18"/>
      <c r="K13" s="18"/>
      <c r="L13" s="18"/>
      <c r="M13" s="18"/>
      <c r="N13" s="18"/>
      <c r="O13" s="42"/>
      <c r="P13" s="18"/>
      <c r="Q13" s="18"/>
      <c r="R13" s="18"/>
      <c r="S13" s="18"/>
      <c r="T13" s="18"/>
      <c r="U13" s="17"/>
      <c r="V13" s="65">
        <f>G13+M13+S13</f>
        <v>6.4</v>
      </c>
      <c r="W13" s="52"/>
    </row>
    <row r="14" spans="1:23" ht="57.5" x14ac:dyDescent="0.25">
      <c r="A14" s="5">
        <v>2240</v>
      </c>
      <c r="B14" s="9" t="s">
        <v>73</v>
      </c>
      <c r="C14" s="28" t="s">
        <v>74</v>
      </c>
      <c r="D14" s="6">
        <v>1</v>
      </c>
      <c r="E14" s="6">
        <v>150.71090047393363</v>
      </c>
      <c r="F14" s="8">
        <f>IF($A$1="USD",E14,E14*$D$3)</f>
        <v>6360</v>
      </c>
      <c r="G14" s="8">
        <f>ROUND(D14*F14/1000,1)</f>
        <v>6.4</v>
      </c>
      <c r="H14" s="6" t="s">
        <v>9</v>
      </c>
      <c r="I14" s="40"/>
      <c r="J14" s="6"/>
      <c r="K14" s="6"/>
      <c r="L14" s="6"/>
      <c r="M14" s="6"/>
      <c r="N14" s="6"/>
      <c r="O14" s="42"/>
      <c r="P14" s="6"/>
      <c r="Q14" s="6"/>
      <c r="R14" s="6"/>
      <c r="S14" s="6"/>
      <c r="T14" s="6"/>
      <c r="U14" s="5" t="s">
        <v>72</v>
      </c>
      <c r="V14" s="67"/>
    </row>
    <row r="15" spans="1:23" s="14" customFormat="1" ht="34.5" x14ac:dyDescent="0.25">
      <c r="A15" s="17"/>
      <c r="B15" s="23" t="s">
        <v>156</v>
      </c>
      <c r="C15" s="29"/>
      <c r="D15" s="18"/>
      <c r="E15" s="18"/>
      <c r="F15" s="18"/>
      <c r="G15" s="18"/>
      <c r="H15" s="18"/>
      <c r="I15" s="40"/>
      <c r="J15" s="18"/>
      <c r="K15" s="18"/>
      <c r="L15" s="18"/>
      <c r="M15" s="18">
        <f>M16</f>
        <v>6.4</v>
      </c>
      <c r="N15" s="21" t="s">
        <v>9</v>
      </c>
      <c r="O15" s="42"/>
      <c r="P15" s="18"/>
      <c r="Q15" s="18"/>
      <c r="R15" s="18"/>
      <c r="S15" s="18"/>
      <c r="T15" s="18"/>
      <c r="U15" s="17"/>
      <c r="V15" s="65">
        <f>G15+M15+S15</f>
        <v>6.4</v>
      </c>
      <c r="W15" s="52"/>
    </row>
    <row r="16" spans="1:23" ht="57.5" x14ac:dyDescent="0.25">
      <c r="A16" s="5">
        <v>2240</v>
      </c>
      <c r="B16" s="9" t="s">
        <v>73</v>
      </c>
      <c r="C16" s="28" t="s">
        <v>74</v>
      </c>
      <c r="D16" s="6"/>
      <c r="E16" s="6"/>
      <c r="F16" s="6"/>
      <c r="G16" s="6"/>
      <c r="H16" s="6"/>
      <c r="I16" s="40"/>
      <c r="J16" s="6">
        <v>1</v>
      </c>
      <c r="K16" s="6">
        <v>138.86462882096072</v>
      </c>
      <c r="L16" s="8">
        <f>IF($A$1="USD",K16,K16*$J$3)</f>
        <v>6360.0000000000009</v>
      </c>
      <c r="M16" s="8">
        <f>ROUND(J16*L16/1000,1)</f>
        <v>6.4</v>
      </c>
      <c r="N16" s="6" t="s">
        <v>9</v>
      </c>
      <c r="O16" s="42"/>
      <c r="P16" s="6"/>
      <c r="Q16" s="6"/>
      <c r="R16" s="6"/>
      <c r="S16" s="6"/>
      <c r="T16" s="6"/>
      <c r="U16" s="5" t="s">
        <v>72</v>
      </c>
      <c r="V16" s="67"/>
    </row>
    <row r="17" spans="1:24" s="14" customFormat="1" ht="34.5" x14ac:dyDescent="0.25">
      <c r="A17" s="17"/>
      <c r="B17" s="23" t="s">
        <v>157</v>
      </c>
      <c r="C17" s="29"/>
      <c r="D17" s="18"/>
      <c r="E17" s="18"/>
      <c r="F17" s="18"/>
      <c r="G17" s="18"/>
      <c r="H17" s="18"/>
      <c r="I17" s="40"/>
      <c r="J17" s="18"/>
      <c r="K17" s="18"/>
      <c r="L17" s="18"/>
      <c r="M17" s="18">
        <f>M18</f>
        <v>6.4</v>
      </c>
      <c r="N17" s="21" t="s">
        <v>9</v>
      </c>
      <c r="O17" s="42"/>
      <c r="P17" s="18"/>
      <c r="Q17" s="18"/>
      <c r="R17" s="18"/>
      <c r="S17" s="18"/>
      <c r="T17" s="18"/>
      <c r="U17" s="17"/>
      <c r="V17" s="65">
        <f>G17+M17+S17</f>
        <v>6.4</v>
      </c>
      <c r="W17" s="52"/>
    </row>
    <row r="18" spans="1:24" ht="57.5" x14ac:dyDescent="0.25">
      <c r="A18" s="5">
        <v>2240</v>
      </c>
      <c r="B18" s="9" t="s">
        <v>73</v>
      </c>
      <c r="C18" s="28" t="s">
        <v>74</v>
      </c>
      <c r="D18" s="6"/>
      <c r="E18" s="6"/>
      <c r="F18" s="6"/>
      <c r="G18" s="6"/>
      <c r="H18" s="6"/>
      <c r="I18" s="40"/>
      <c r="J18" s="6">
        <v>1</v>
      </c>
      <c r="K18" s="6">
        <v>138.86462882096072</v>
      </c>
      <c r="L18" s="8">
        <f>IF($A$1="USD",K18,K18*$J$3)</f>
        <v>6360.0000000000009</v>
      </c>
      <c r="M18" s="8">
        <f>ROUND(J18*L18/1000,1)</f>
        <v>6.4</v>
      </c>
      <c r="N18" s="6" t="s">
        <v>9</v>
      </c>
      <c r="O18" s="42"/>
      <c r="P18" s="6"/>
      <c r="Q18" s="6"/>
      <c r="R18" s="6"/>
      <c r="S18" s="6"/>
      <c r="T18" s="6"/>
      <c r="U18" s="5" t="s">
        <v>72</v>
      </c>
      <c r="V18" s="67"/>
    </row>
    <row r="19" spans="1:24" s="14" customFormat="1" ht="34.5" x14ac:dyDescent="0.25">
      <c r="A19" s="17"/>
      <c r="B19" s="23" t="s">
        <v>158</v>
      </c>
      <c r="C19" s="29"/>
      <c r="D19" s="18"/>
      <c r="E19" s="18"/>
      <c r="F19" s="18"/>
      <c r="G19" s="18"/>
      <c r="H19" s="18"/>
      <c r="I19" s="40"/>
      <c r="J19" s="18"/>
      <c r="K19" s="18"/>
      <c r="L19" s="18"/>
      <c r="M19" s="18">
        <f>M20</f>
        <v>6.4</v>
      </c>
      <c r="N19" s="21" t="s">
        <v>9</v>
      </c>
      <c r="O19" s="42"/>
      <c r="P19" s="18"/>
      <c r="Q19" s="18"/>
      <c r="R19" s="18"/>
      <c r="S19" s="18"/>
      <c r="T19" s="18"/>
      <c r="U19" s="17"/>
      <c r="V19" s="65">
        <f>G19+M19+S19</f>
        <v>6.4</v>
      </c>
      <c r="W19" s="52"/>
    </row>
    <row r="20" spans="1:24" ht="57.5" x14ac:dyDescent="0.25">
      <c r="A20" s="5">
        <v>2240</v>
      </c>
      <c r="B20" s="9" t="s">
        <v>73</v>
      </c>
      <c r="C20" s="28" t="s">
        <v>74</v>
      </c>
      <c r="D20" s="6"/>
      <c r="E20" s="6"/>
      <c r="F20" s="6"/>
      <c r="G20" s="6"/>
      <c r="H20" s="6"/>
      <c r="I20" s="40"/>
      <c r="J20" s="6">
        <v>1</v>
      </c>
      <c r="K20" s="6">
        <v>138.86462882096072</v>
      </c>
      <c r="L20" s="8">
        <f>IF($A$1="USD",K20,K20*$J$3)</f>
        <v>6360.0000000000009</v>
      </c>
      <c r="M20" s="8">
        <f>ROUND(J20*L20/1000,1)</f>
        <v>6.4</v>
      </c>
      <c r="N20" s="6" t="s">
        <v>9</v>
      </c>
      <c r="O20" s="42"/>
      <c r="P20" s="6"/>
      <c r="Q20" s="6"/>
      <c r="R20" s="6"/>
      <c r="S20" s="6"/>
      <c r="T20" s="6"/>
      <c r="U20" s="5" t="s">
        <v>72</v>
      </c>
      <c r="V20" s="67"/>
    </row>
    <row r="21" spans="1:24" s="14" customFormat="1" ht="57.5" x14ac:dyDescent="0.25">
      <c r="A21" s="17"/>
      <c r="B21" s="23" t="s">
        <v>159</v>
      </c>
      <c r="C21" s="29"/>
      <c r="D21" s="18"/>
      <c r="E21" s="18"/>
      <c r="F21" s="18"/>
      <c r="G21" s="18">
        <f>G22</f>
        <v>33.799999999999997</v>
      </c>
      <c r="H21" s="21" t="s">
        <v>9</v>
      </c>
      <c r="I21" s="40"/>
      <c r="J21" s="18"/>
      <c r="K21" s="18"/>
      <c r="L21" s="18"/>
      <c r="M21" s="18"/>
      <c r="N21" s="18"/>
      <c r="O21" s="42"/>
      <c r="P21" s="18"/>
      <c r="Q21" s="18"/>
      <c r="R21" s="18"/>
      <c r="S21" s="18"/>
      <c r="T21" s="18"/>
      <c r="U21" s="17"/>
      <c r="V21" s="65">
        <f>G21+M21+S21</f>
        <v>33.799999999999997</v>
      </c>
      <c r="W21" s="52"/>
    </row>
    <row r="22" spans="1:24" ht="35.25" customHeight="1" x14ac:dyDescent="0.25">
      <c r="A22" s="5">
        <v>2240</v>
      </c>
      <c r="B22" s="9" t="s">
        <v>64</v>
      </c>
      <c r="C22" s="28" t="s">
        <v>15</v>
      </c>
      <c r="D22" s="6">
        <v>40</v>
      </c>
      <c r="E22" s="6">
        <v>20</v>
      </c>
      <c r="F22" s="8">
        <f>IF($A$1="USD",E22,E22*$D$3)</f>
        <v>844</v>
      </c>
      <c r="G22" s="8">
        <f>ROUND(D22*F22/1000,1)</f>
        <v>33.799999999999997</v>
      </c>
      <c r="H22" s="6" t="s">
        <v>9</v>
      </c>
      <c r="I22" s="40"/>
      <c r="J22" s="6"/>
      <c r="K22" s="6"/>
      <c r="L22" s="6"/>
      <c r="M22" s="6"/>
      <c r="N22" s="6"/>
      <c r="O22" s="42"/>
      <c r="P22" s="6"/>
      <c r="Q22" s="6"/>
      <c r="R22" s="6"/>
      <c r="S22" s="6"/>
      <c r="T22" s="6"/>
      <c r="U22" s="5" t="s">
        <v>160</v>
      </c>
      <c r="V22" s="67"/>
    </row>
    <row r="23" spans="1:24" s="14" customFormat="1" ht="57.5" x14ac:dyDescent="0.25">
      <c r="A23" s="17"/>
      <c r="B23" s="23" t="s">
        <v>161</v>
      </c>
      <c r="C23" s="29"/>
      <c r="D23" s="18"/>
      <c r="E23" s="18"/>
      <c r="F23" s="18"/>
      <c r="G23" s="18"/>
      <c r="H23" s="18"/>
      <c r="I23" s="40"/>
      <c r="J23" s="18"/>
      <c r="K23" s="18"/>
      <c r="L23" s="18"/>
      <c r="M23" s="18">
        <f>M24</f>
        <v>36.6</v>
      </c>
      <c r="N23" s="21" t="s">
        <v>9</v>
      </c>
      <c r="O23" s="42"/>
      <c r="P23" s="18"/>
      <c r="Q23" s="18"/>
      <c r="R23" s="18"/>
      <c r="S23" s="18"/>
      <c r="T23" s="18"/>
      <c r="U23" s="17"/>
      <c r="V23" s="65">
        <f>G23+M23+S23</f>
        <v>36.6</v>
      </c>
      <c r="W23" s="52"/>
    </row>
    <row r="24" spans="1:24" ht="34.5" x14ac:dyDescent="0.25">
      <c r="A24" s="5">
        <v>2240</v>
      </c>
      <c r="B24" s="9" t="s">
        <v>64</v>
      </c>
      <c r="C24" s="28" t="s">
        <v>15</v>
      </c>
      <c r="D24" s="6"/>
      <c r="E24" s="6"/>
      <c r="F24" s="8"/>
      <c r="G24" s="8"/>
      <c r="H24" s="6"/>
      <c r="I24" s="40"/>
      <c r="J24" s="6">
        <v>40</v>
      </c>
      <c r="K24" s="6">
        <v>20</v>
      </c>
      <c r="L24" s="8">
        <f>IF($A$1="USD",K24,K24*$J$3)</f>
        <v>916</v>
      </c>
      <c r="M24" s="8">
        <f>ROUND(J24*L24/1000,1)</f>
        <v>36.6</v>
      </c>
      <c r="N24" s="6" t="s">
        <v>9</v>
      </c>
      <c r="O24" s="42"/>
      <c r="P24" s="6"/>
      <c r="Q24" s="6"/>
      <c r="R24" s="6"/>
      <c r="S24" s="6"/>
      <c r="T24" s="6"/>
      <c r="U24" s="5" t="s">
        <v>162</v>
      </c>
      <c r="V24" s="67"/>
    </row>
    <row r="25" spans="1:24" s="14" customFormat="1" ht="46" x14ac:dyDescent="0.25">
      <c r="A25" s="17"/>
      <c r="B25" s="23" t="s">
        <v>233</v>
      </c>
      <c r="C25" s="29"/>
      <c r="D25" s="18"/>
      <c r="E25" s="18"/>
      <c r="F25" s="18"/>
      <c r="G25" s="18">
        <f>G26</f>
        <v>303.8</v>
      </c>
      <c r="H25" s="21" t="s">
        <v>9</v>
      </c>
      <c r="I25" s="40"/>
      <c r="J25" s="18"/>
      <c r="K25" s="18"/>
      <c r="L25" s="18"/>
      <c r="M25" s="18"/>
      <c r="N25" s="18"/>
      <c r="O25" s="42"/>
      <c r="P25" s="18"/>
      <c r="Q25" s="18"/>
      <c r="R25" s="18"/>
      <c r="S25" s="18"/>
      <c r="T25" s="18"/>
      <c r="U25" s="17"/>
      <c r="V25" s="65">
        <f>G25+M25+S25</f>
        <v>303.8</v>
      </c>
      <c r="W25" s="52"/>
    </row>
    <row r="26" spans="1:24" ht="57.5" x14ac:dyDescent="0.25">
      <c r="A26" s="5">
        <v>2240</v>
      </c>
      <c r="B26" s="9" t="s">
        <v>65</v>
      </c>
      <c r="C26" s="28" t="s">
        <v>15</v>
      </c>
      <c r="D26" s="6">
        <v>360</v>
      </c>
      <c r="E26" s="6">
        <v>20</v>
      </c>
      <c r="F26" s="8">
        <f>IF($A$1="USD",E26,E26*$D$3)</f>
        <v>844</v>
      </c>
      <c r="G26" s="8">
        <f>ROUND(D26*F26/1000,1)</f>
        <v>303.8</v>
      </c>
      <c r="H26" s="6" t="s">
        <v>9</v>
      </c>
      <c r="I26" s="40"/>
      <c r="J26" s="6"/>
      <c r="K26" s="6"/>
      <c r="L26" s="6"/>
      <c r="M26" s="6"/>
      <c r="N26" s="6"/>
      <c r="O26" s="42"/>
      <c r="P26" s="6"/>
      <c r="Q26" s="6"/>
      <c r="R26" s="6"/>
      <c r="S26" s="6"/>
      <c r="T26" s="6"/>
      <c r="U26" s="5" t="s">
        <v>163</v>
      </c>
      <c r="V26" s="67"/>
    </row>
    <row r="27" spans="1:24" s="14" customFormat="1" ht="46" x14ac:dyDescent="0.25">
      <c r="A27" s="17"/>
      <c r="B27" s="23" t="s">
        <v>234</v>
      </c>
      <c r="C27" s="29"/>
      <c r="D27" s="18"/>
      <c r="E27" s="18"/>
      <c r="F27" s="18"/>
      <c r="G27" s="18"/>
      <c r="H27" s="18"/>
      <c r="I27" s="40"/>
      <c r="J27" s="18"/>
      <c r="K27" s="18"/>
      <c r="L27" s="18"/>
      <c r="M27" s="18">
        <f>M28</f>
        <v>274.8</v>
      </c>
      <c r="N27" s="21" t="s">
        <v>9</v>
      </c>
      <c r="O27" s="42"/>
      <c r="P27" s="18"/>
      <c r="Q27" s="18"/>
      <c r="R27" s="18"/>
      <c r="S27" s="18"/>
      <c r="T27" s="18"/>
      <c r="U27" s="17"/>
      <c r="V27" s="65">
        <f>G27+M27+S27</f>
        <v>274.8</v>
      </c>
      <c r="W27" s="52"/>
    </row>
    <row r="28" spans="1:24" ht="34.5" x14ac:dyDescent="0.25">
      <c r="A28" s="5">
        <v>2240</v>
      </c>
      <c r="B28" s="9" t="s">
        <v>66</v>
      </c>
      <c r="C28" s="28" t="s">
        <v>15</v>
      </c>
      <c r="D28" s="6"/>
      <c r="E28" s="6"/>
      <c r="F28" s="8"/>
      <c r="G28" s="8"/>
      <c r="H28" s="6"/>
      <c r="I28" s="40"/>
      <c r="J28" s="6">
        <v>300</v>
      </c>
      <c r="K28" s="6">
        <v>20</v>
      </c>
      <c r="L28" s="8">
        <f>IF($A$1="USD",K28,K28*$J$3)</f>
        <v>916</v>
      </c>
      <c r="M28" s="8">
        <f>ROUND(J28*L28/1000,1)</f>
        <v>274.8</v>
      </c>
      <c r="N28" s="6" t="s">
        <v>9</v>
      </c>
      <c r="O28" s="42"/>
      <c r="P28" s="6"/>
      <c r="Q28" s="6"/>
      <c r="R28" s="6"/>
      <c r="S28" s="6"/>
      <c r="T28" s="6"/>
      <c r="U28" s="5" t="s">
        <v>164</v>
      </c>
      <c r="V28" s="67"/>
    </row>
    <row r="29" spans="1:24" s="14" customFormat="1" ht="46" x14ac:dyDescent="0.25">
      <c r="A29" s="17"/>
      <c r="B29" s="23" t="s">
        <v>235</v>
      </c>
      <c r="C29" s="29"/>
      <c r="D29" s="18"/>
      <c r="E29" s="18"/>
      <c r="F29" s="18"/>
      <c r="G29" s="18">
        <f>G30</f>
        <v>253.2</v>
      </c>
      <c r="H29" s="21" t="s">
        <v>9</v>
      </c>
      <c r="I29" s="40"/>
      <c r="J29" s="18"/>
      <c r="K29" s="18"/>
      <c r="L29" s="18"/>
      <c r="M29" s="18"/>
      <c r="N29" s="18"/>
      <c r="O29" s="42"/>
      <c r="P29" s="18"/>
      <c r="Q29" s="18"/>
      <c r="R29" s="18"/>
      <c r="S29" s="18"/>
      <c r="T29" s="18"/>
      <c r="U29" s="17"/>
      <c r="V29" s="65">
        <f>G29+M29+S29</f>
        <v>253.2</v>
      </c>
      <c r="W29" s="52"/>
    </row>
    <row r="30" spans="1:24" ht="57.5" x14ac:dyDescent="0.25">
      <c r="A30" s="5">
        <v>2240</v>
      </c>
      <c r="B30" s="9" t="s">
        <v>67</v>
      </c>
      <c r="C30" s="28" t="s">
        <v>15</v>
      </c>
      <c r="D30" s="6">
        <v>300</v>
      </c>
      <c r="E30" s="6">
        <v>20</v>
      </c>
      <c r="F30" s="8">
        <f>IF($A$1="USD",E30,E30*$D$3)</f>
        <v>844</v>
      </c>
      <c r="G30" s="8">
        <f>ROUND(D30*F30/1000,1)</f>
        <v>253.2</v>
      </c>
      <c r="H30" s="6" t="s">
        <v>9</v>
      </c>
      <c r="I30" s="40"/>
      <c r="J30" s="6"/>
      <c r="K30" s="6"/>
      <c r="L30" s="6"/>
      <c r="M30" s="6"/>
      <c r="N30" s="6"/>
      <c r="O30" s="42"/>
      <c r="P30" s="6"/>
      <c r="Q30" s="6"/>
      <c r="R30" s="6"/>
      <c r="S30" s="6"/>
      <c r="T30" s="6"/>
      <c r="U30" s="5" t="s">
        <v>165</v>
      </c>
      <c r="V30" s="67"/>
    </row>
    <row r="31" spans="1:24" ht="57.5" x14ac:dyDescent="0.25">
      <c r="A31" s="17"/>
      <c r="B31" s="23" t="s">
        <v>179</v>
      </c>
      <c r="C31" s="29"/>
      <c r="D31" s="18"/>
      <c r="E31" s="18"/>
      <c r="F31" s="18"/>
      <c r="G31" s="18"/>
      <c r="H31" s="18"/>
      <c r="I31" s="40"/>
      <c r="J31" s="18"/>
      <c r="K31" s="18"/>
      <c r="L31" s="18"/>
      <c r="M31" s="18"/>
      <c r="N31" s="18"/>
      <c r="O31" s="42"/>
      <c r="P31" s="18"/>
      <c r="Q31" s="18"/>
      <c r="R31" s="18"/>
      <c r="S31" s="18"/>
      <c r="T31" s="18"/>
      <c r="U31" s="17"/>
      <c r="V31" s="65">
        <v>528</v>
      </c>
    </row>
    <row r="32" spans="1:24" ht="57.5" x14ac:dyDescent="0.25">
      <c r="A32" s="17"/>
      <c r="B32" s="23" t="s">
        <v>180</v>
      </c>
      <c r="C32" s="29"/>
      <c r="D32" s="18"/>
      <c r="E32" s="18"/>
      <c r="F32" s="18"/>
      <c r="G32" s="18">
        <f>G33</f>
        <v>1266</v>
      </c>
      <c r="H32" s="21" t="s">
        <v>9</v>
      </c>
      <c r="I32" s="40"/>
      <c r="J32" s="18"/>
      <c r="K32" s="18"/>
      <c r="L32" s="18"/>
      <c r="M32" s="18">
        <f>M33</f>
        <v>1374</v>
      </c>
      <c r="N32" s="21" t="s">
        <v>9</v>
      </c>
      <c r="O32" s="42"/>
      <c r="P32" s="18"/>
      <c r="Q32" s="18"/>
      <c r="R32" s="18"/>
      <c r="S32" s="18"/>
      <c r="T32" s="18"/>
      <c r="U32" s="17"/>
      <c r="V32" s="65">
        <v>2112</v>
      </c>
      <c r="X32" s="2"/>
    </row>
    <row r="33" spans="1:24" ht="126.5" x14ac:dyDescent="0.25">
      <c r="A33" s="5">
        <v>2240</v>
      </c>
      <c r="B33" s="9" t="s">
        <v>68</v>
      </c>
      <c r="C33" s="28" t="s">
        <v>69</v>
      </c>
      <c r="D33" s="6">
        <v>0.5</v>
      </c>
      <c r="E33" s="6">
        <v>60000</v>
      </c>
      <c r="F33" s="8">
        <f>IF($A$1="USD",E33,E33*$D$3)</f>
        <v>2532000</v>
      </c>
      <c r="G33" s="8">
        <f>ROUND(D33*F33/1000,1)</f>
        <v>1266</v>
      </c>
      <c r="H33" s="6" t="s">
        <v>9</v>
      </c>
      <c r="I33" s="40"/>
      <c r="J33" s="6">
        <v>0.5</v>
      </c>
      <c r="K33" s="6">
        <v>60000</v>
      </c>
      <c r="L33" s="8">
        <f>IF($A$1="USD",K33,K33*$J$3)</f>
        <v>2748000</v>
      </c>
      <c r="M33" s="8">
        <f>ROUND(J33*L33/1000,1)</f>
        <v>1374</v>
      </c>
      <c r="N33" s="6" t="s">
        <v>9</v>
      </c>
      <c r="O33" s="42"/>
      <c r="P33" s="6"/>
      <c r="Q33" s="6"/>
      <c r="R33" s="6"/>
      <c r="S33" s="6"/>
      <c r="T33" s="6"/>
      <c r="U33" s="5" t="s">
        <v>181</v>
      </c>
      <c r="V33" s="67"/>
    </row>
    <row r="34" spans="1:24" s="14" customFormat="1" ht="59.25" customHeight="1" x14ac:dyDescent="0.25">
      <c r="A34" s="17"/>
      <c r="B34" s="23" t="s">
        <v>166</v>
      </c>
      <c r="C34" s="29"/>
      <c r="D34" s="18"/>
      <c r="E34" s="18"/>
      <c r="F34" s="18"/>
      <c r="G34" s="18">
        <f>SUM(G35:G38)</f>
        <v>536</v>
      </c>
      <c r="H34" s="21" t="s">
        <v>9</v>
      </c>
      <c r="I34" s="40"/>
      <c r="J34" s="18"/>
      <c r="K34" s="18"/>
      <c r="L34" s="18"/>
      <c r="M34" s="18">
        <f>SUM(M35:M38)</f>
        <v>596.29999999999995</v>
      </c>
      <c r="N34" s="21" t="s">
        <v>9</v>
      </c>
      <c r="O34" s="42"/>
      <c r="P34" s="18"/>
      <c r="Q34" s="18"/>
      <c r="R34" s="18"/>
      <c r="S34" s="18">
        <f>SUM(S35:S38)</f>
        <v>597.29999999999995</v>
      </c>
      <c r="T34" s="21" t="s">
        <v>9</v>
      </c>
      <c r="U34" s="17"/>
      <c r="V34" s="65">
        <f>G34+M34+S34</f>
        <v>1729.6</v>
      </c>
      <c r="W34" s="52"/>
    </row>
    <row r="35" spans="1:24" ht="23" x14ac:dyDescent="0.25">
      <c r="A35" s="5">
        <v>2240</v>
      </c>
      <c r="B35" s="9" t="s">
        <v>81</v>
      </c>
      <c r="C35" s="28" t="s">
        <v>15</v>
      </c>
      <c r="D35" s="6">
        <v>50</v>
      </c>
      <c r="E35" s="6">
        <v>20</v>
      </c>
      <c r="F35" s="8">
        <f>IF($A$1="USD",E35,E35*$D$3)</f>
        <v>844</v>
      </c>
      <c r="G35" s="8">
        <f t="shared" ref="G35:G38" si="0">ROUND(D35*F35/1000,1)</f>
        <v>42.2</v>
      </c>
      <c r="H35" s="6" t="s">
        <v>9</v>
      </c>
      <c r="I35" s="40"/>
      <c r="J35" s="6">
        <v>50</v>
      </c>
      <c r="K35" s="6">
        <v>20</v>
      </c>
      <c r="L35" s="8">
        <f>IF($A$1="USD",K35,K35*$J$3)</f>
        <v>916</v>
      </c>
      <c r="M35" s="8">
        <f t="shared" ref="M35:M38" si="1">ROUND(J35*L35/1000,1)</f>
        <v>45.8</v>
      </c>
      <c r="N35" s="6" t="s">
        <v>9</v>
      </c>
      <c r="O35" s="42"/>
      <c r="P35" s="6"/>
      <c r="Q35" s="6"/>
      <c r="R35" s="8"/>
      <c r="S35" s="8"/>
      <c r="T35" s="6"/>
      <c r="U35" s="5" t="s">
        <v>167</v>
      </c>
      <c r="V35" s="67"/>
    </row>
    <row r="36" spans="1:24" ht="34.5" x14ac:dyDescent="0.25">
      <c r="A36" s="5">
        <v>2240</v>
      </c>
      <c r="B36" s="9" t="s">
        <v>80</v>
      </c>
      <c r="C36" s="28" t="s">
        <v>15</v>
      </c>
      <c r="D36" s="6">
        <v>140</v>
      </c>
      <c r="E36" s="6">
        <v>20</v>
      </c>
      <c r="F36" s="8">
        <f>IF($A$1="USD",E36,E36*$D$3)</f>
        <v>844</v>
      </c>
      <c r="G36" s="8">
        <f t="shared" si="0"/>
        <v>118.2</v>
      </c>
      <c r="H36" s="6" t="s">
        <v>9</v>
      </c>
      <c r="I36" s="40"/>
      <c r="J36" s="6">
        <v>140</v>
      </c>
      <c r="K36" s="6">
        <v>18</v>
      </c>
      <c r="L36" s="8">
        <f>IF($A$1="USD",K36,K36*$J$3)</f>
        <v>824.4</v>
      </c>
      <c r="M36" s="8">
        <f t="shared" si="1"/>
        <v>115.4</v>
      </c>
      <c r="N36" s="6" t="s">
        <v>9</v>
      </c>
      <c r="O36" s="42"/>
      <c r="P36" s="6">
        <v>140</v>
      </c>
      <c r="Q36" s="6">
        <v>18</v>
      </c>
      <c r="R36" s="8">
        <f>IF($A$1="USD",Q36,Q36*$P$3)</f>
        <v>894.6</v>
      </c>
      <c r="S36" s="8">
        <f t="shared" ref="S36:S38" si="2">ROUND(P36*R36/1000,1)</f>
        <v>125.2</v>
      </c>
      <c r="T36" s="6" t="s">
        <v>9</v>
      </c>
      <c r="U36" s="5" t="s">
        <v>168</v>
      </c>
      <c r="V36" s="67"/>
    </row>
    <row r="37" spans="1:24" ht="34.5" x14ac:dyDescent="0.25">
      <c r="A37" s="5">
        <v>2240</v>
      </c>
      <c r="B37" s="9" t="s">
        <v>77</v>
      </c>
      <c r="C37" s="28" t="s">
        <v>78</v>
      </c>
      <c r="D37" s="6">
        <v>3</v>
      </c>
      <c r="E37" s="6">
        <v>200</v>
      </c>
      <c r="F37" s="8">
        <f>IF($A$1="USD",E37,E37*$D$3)</f>
        <v>8440</v>
      </c>
      <c r="G37" s="8">
        <f t="shared" si="0"/>
        <v>25.3</v>
      </c>
      <c r="H37" s="6" t="s">
        <v>9</v>
      </c>
      <c r="I37" s="40"/>
      <c r="J37" s="6">
        <v>6</v>
      </c>
      <c r="K37" s="6">
        <v>200</v>
      </c>
      <c r="L37" s="8">
        <f>IF($A$1="USD",K37,K37*$J$3)</f>
        <v>9160</v>
      </c>
      <c r="M37" s="8">
        <f t="shared" si="1"/>
        <v>55</v>
      </c>
      <c r="N37" s="6" t="s">
        <v>9</v>
      </c>
      <c r="O37" s="42"/>
      <c r="P37" s="6">
        <v>6</v>
      </c>
      <c r="Q37" s="6">
        <v>200</v>
      </c>
      <c r="R37" s="8">
        <f>IF($A$1="USD",Q37,Q37*$P$3)</f>
        <v>9940</v>
      </c>
      <c r="S37" s="8">
        <f t="shared" si="2"/>
        <v>59.6</v>
      </c>
      <c r="T37" s="6" t="s">
        <v>9</v>
      </c>
      <c r="U37" s="5" t="s">
        <v>169</v>
      </c>
      <c r="V37" s="67"/>
    </row>
    <row r="38" spans="1:24" ht="34.5" x14ac:dyDescent="0.25">
      <c r="A38" s="5">
        <v>2240</v>
      </c>
      <c r="B38" s="9" t="s">
        <v>76</v>
      </c>
      <c r="C38" s="28" t="s">
        <v>151</v>
      </c>
      <c r="D38" s="6">
        <v>1</v>
      </c>
      <c r="E38" s="6">
        <v>8300</v>
      </c>
      <c r="F38" s="8">
        <f>IF($A$1="USD",E38,E38*$D$3)</f>
        <v>350260</v>
      </c>
      <c r="G38" s="8">
        <f t="shared" si="0"/>
        <v>350.3</v>
      </c>
      <c r="H38" s="6" t="s">
        <v>9</v>
      </c>
      <c r="I38" s="40"/>
      <c r="J38" s="6">
        <v>1</v>
      </c>
      <c r="K38" s="6">
        <v>8300</v>
      </c>
      <c r="L38" s="8">
        <f>IF($A$1="USD",K38,K38*$J$3)</f>
        <v>380140</v>
      </c>
      <c r="M38" s="8">
        <f t="shared" si="1"/>
        <v>380.1</v>
      </c>
      <c r="N38" s="6" t="s">
        <v>9</v>
      </c>
      <c r="O38" s="42"/>
      <c r="P38" s="6">
        <v>1</v>
      </c>
      <c r="Q38" s="6">
        <v>8300</v>
      </c>
      <c r="R38" s="8">
        <f>IF($A$1="USD",Q38,Q38*$P$3)</f>
        <v>412510</v>
      </c>
      <c r="S38" s="8">
        <f t="shared" si="2"/>
        <v>412.5</v>
      </c>
      <c r="T38" s="6" t="s">
        <v>9</v>
      </c>
      <c r="U38" s="5" t="s">
        <v>170</v>
      </c>
      <c r="V38" s="67"/>
    </row>
    <row r="39" spans="1:24" s="14" customFormat="1" ht="46" x14ac:dyDescent="0.25">
      <c r="A39" s="17"/>
      <c r="B39" s="23" t="s">
        <v>171</v>
      </c>
      <c r="C39" s="29"/>
      <c r="D39" s="18"/>
      <c r="E39" s="18"/>
      <c r="F39" s="18"/>
      <c r="G39" s="18"/>
      <c r="H39" s="18"/>
      <c r="I39" s="40"/>
      <c r="J39" s="18"/>
      <c r="K39" s="18"/>
      <c r="L39" s="18"/>
      <c r="M39" s="18">
        <f>M40</f>
        <v>1374</v>
      </c>
      <c r="N39" s="21" t="s">
        <v>9</v>
      </c>
      <c r="O39" s="42"/>
      <c r="P39" s="18"/>
      <c r="Q39" s="18"/>
      <c r="R39" s="18"/>
      <c r="S39" s="18">
        <f>S40</f>
        <v>1491</v>
      </c>
      <c r="T39" s="21" t="s">
        <v>9</v>
      </c>
      <c r="U39" s="17"/>
      <c r="V39" s="65">
        <f>G39+M39+S39</f>
        <v>2865</v>
      </c>
      <c r="W39" s="52"/>
    </row>
    <row r="40" spans="1:24" ht="149.5" x14ac:dyDescent="0.25">
      <c r="A40" s="5">
        <v>2240</v>
      </c>
      <c r="B40" s="9" t="s">
        <v>68</v>
      </c>
      <c r="C40" s="28" t="s">
        <v>69</v>
      </c>
      <c r="D40" s="6"/>
      <c r="E40" s="6"/>
      <c r="F40" s="6"/>
      <c r="G40" s="6"/>
      <c r="H40" s="6"/>
      <c r="I40" s="40"/>
      <c r="J40" s="6">
        <v>0.5</v>
      </c>
      <c r="K40" s="6">
        <v>60000</v>
      </c>
      <c r="L40" s="8">
        <f>IF($A$1="USD",K40,K40*$J$3)</f>
        <v>2748000</v>
      </c>
      <c r="M40" s="8">
        <f>ROUND(J40*L40/1000,1)</f>
        <v>1374</v>
      </c>
      <c r="N40" s="6" t="s">
        <v>9</v>
      </c>
      <c r="O40" s="42"/>
      <c r="P40" s="6">
        <v>0.5</v>
      </c>
      <c r="Q40" s="6">
        <v>60000</v>
      </c>
      <c r="R40" s="8">
        <f>IF($A$1="USD",Q40,Q40*$P$3)</f>
        <v>2982000</v>
      </c>
      <c r="S40" s="8">
        <f>ROUND(P40*R40/1000,1)</f>
        <v>1491</v>
      </c>
      <c r="T40" s="6" t="s">
        <v>9</v>
      </c>
      <c r="U40" s="5" t="s">
        <v>172</v>
      </c>
      <c r="V40" s="67"/>
    </row>
    <row r="41" spans="1:24" s="14" customFormat="1" ht="57.5" x14ac:dyDescent="0.25">
      <c r="A41" s="17"/>
      <c r="B41" s="23" t="s">
        <v>173</v>
      </c>
      <c r="C41" s="29"/>
      <c r="D41" s="18"/>
      <c r="E41" s="18"/>
      <c r="F41" s="18"/>
      <c r="G41" s="18"/>
      <c r="H41" s="18"/>
      <c r="I41" s="40"/>
      <c r="J41" s="18"/>
      <c r="K41" s="18"/>
      <c r="L41" s="18"/>
      <c r="M41" s="18">
        <f>M42</f>
        <v>36.6</v>
      </c>
      <c r="N41" s="21" t="s">
        <v>9</v>
      </c>
      <c r="O41" s="42"/>
      <c r="P41" s="18"/>
      <c r="Q41" s="18"/>
      <c r="R41" s="18"/>
      <c r="S41" s="18"/>
      <c r="T41" s="18"/>
      <c r="U41" s="17"/>
      <c r="V41" s="65">
        <f>G41+M41+S41</f>
        <v>36.6</v>
      </c>
      <c r="W41" s="52"/>
    </row>
    <row r="42" spans="1:24" ht="34.5" x14ac:dyDescent="0.25">
      <c r="A42" s="5">
        <v>2240</v>
      </c>
      <c r="B42" s="9" t="s">
        <v>64</v>
      </c>
      <c r="C42" s="28" t="s">
        <v>15</v>
      </c>
      <c r="D42" s="6"/>
      <c r="E42" s="6"/>
      <c r="F42" s="6"/>
      <c r="G42" s="6"/>
      <c r="H42" s="6"/>
      <c r="I42" s="40"/>
      <c r="J42" s="6">
        <v>40</v>
      </c>
      <c r="K42" s="6">
        <v>20</v>
      </c>
      <c r="L42" s="8">
        <f>IF($A$1="USD",K42,K42*$J$3)</f>
        <v>916</v>
      </c>
      <c r="M42" s="8">
        <f>ROUND(J42*L42/1000,1)</f>
        <v>36.6</v>
      </c>
      <c r="N42" s="6" t="s">
        <v>9</v>
      </c>
      <c r="O42" s="42"/>
      <c r="P42" s="6"/>
      <c r="Q42" s="6"/>
      <c r="R42" s="6"/>
      <c r="S42" s="6"/>
      <c r="T42" s="6"/>
      <c r="U42" s="5" t="s">
        <v>175</v>
      </c>
      <c r="V42" s="67"/>
    </row>
    <row r="43" spans="1:24" s="14" customFormat="1" ht="57.5" x14ac:dyDescent="0.25">
      <c r="A43" s="17"/>
      <c r="B43" s="23" t="s">
        <v>174</v>
      </c>
      <c r="C43" s="29"/>
      <c r="D43" s="18"/>
      <c r="E43" s="18"/>
      <c r="F43" s="18"/>
      <c r="G43" s="18"/>
      <c r="H43" s="18"/>
      <c r="I43" s="40"/>
      <c r="J43" s="18"/>
      <c r="K43" s="18"/>
      <c r="L43" s="18"/>
      <c r="M43" s="18">
        <f>M44</f>
        <v>55</v>
      </c>
      <c r="N43" s="21" t="s">
        <v>9</v>
      </c>
      <c r="O43" s="42"/>
      <c r="P43" s="18"/>
      <c r="Q43" s="18"/>
      <c r="R43" s="18"/>
      <c r="S43" s="18"/>
      <c r="T43" s="18"/>
      <c r="U43" s="17"/>
      <c r="V43" s="65">
        <f>G43+M43+S43</f>
        <v>55</v>
      </c>
      <c r="W43" s="52"/>
    </row>
    <row r="44" spans="1:24" ht="34.5" x14ac:dyDescent="0.25">
      <c r="A44" s="5">
        <v>2240</v>
      </c>
      <c r="B44" s="9" t="s">
        <v>64</v>
      </c>
      <c r="C44" s="28" t="s">
        <v>15</v>
      </c>
      <c r="D44" s="6"/>
      <c r="E44" s="6"/>
      <c r="F44" s="6"/>
      <c r="G44" s="6"/>
      <c r="H44" s="6"/>
      <c r="I44" s="40"/>
      <c r="J44" s="6">
        <v>60</v>
      </c>
      <c r="K44" s="6">
        <v>20</v>
      </c>
      <c r="L44" s="8">
        <f>IF($A$1="USD",K44,K44*$J$3)</f>
        <v>916</v>
      </c>
      <c r="M44" s="8">
        <f>ROUND(J44*L44/1000,1)</f>
        <v>55</v>
      </c>
      <c r="N44" s="6" t="s">
        <v>9</v>
      </c>
      <c r="O44" s="42"/>
      <c r="P44" s="6"/>
      <c r="Q44" s="6"/>
      <c r="R44" s="6"/>
      <c r="S44" s="6"/>
      <c r="T44" s="6"/>
      <c r="U44" s="5" t="s">
        <v>176</v>
      </c>
      <c r="V44" s="67"/>
    </row>
    <row r="45" spans="1:24" s="14" customFormat="1" ht="80.5" x14ac:dyDescent="0.25">
      <c r="A45" s="17"/>
      <c r="B45" s="23" t="s">
        <v>177</v>
      </c>
      <c r="C45" s="29"/>
      <c r="D45" s="18"/>
      <c r="E45" s="18"/>
      <c r="F45" s="18"/>
      <c r="G45" s="18"/>
      <c r="H45" s="18"/>
      <c r="I45" s="40"/>
      <c r="J45" s="18"/>
      <c r="K45" s="18"/>
      <c r="L45" s="18"/>
      <c r="M45" s="18"/>
      <c r="N45" s="18"/>
      <c r="O45" s="42"/>
      <c r="P45" s="18"/>
      <c r="Q45" s="18"/>
      <c r="R45" s="18"/>
      <c r="S45" s="18"/>
      <c r="T45" s="18"/>
      <c r="U45" s="17"/>
      <c r="V45" s="65">
        <v>559.67999999999984</v>
      </c>
      <c r="W45" s="52"/>
    </row>
    <row r="46" spans="1:24" s="14" customFormat="1" ht="34.5" x14ac:dyDescent="0.25">
      <c r="A46" s="17"/>
      <c r="B46" s="23" t="s">
        <v>178</v>
      </c>
      <c r="C46" s="29"/>
      <c r="D46" s="18"/>
      <c r="E46" s="18"/>
      <c r="F46" s="18"/>
      <c r="G46" s="18">
        <f>G47</f>
        <v>506.4</v>
      </c>
      <c r="H46" s="21" t="s">
        <v>9</v>
      </c>
      <c r="I46" s="40"/>
      <c r="J46" s="18"/>
      <c r="K46" s="18"/>
      <c r="L46" s="18"/>
      <c r="M46" s="18">
        <f>M47</f>
        <v>1099.2</v>
      </c>
      <c r="N46" s="21" t="s">
        <v>9</v>
      </c>
      <c r="O46" s="42"/>
      <c r="P46" s="18"/>
      <c r="Q46" s="18"/>
      <c r="R46" s="18"/>
      <c r="S46" s="18">
        <f>S47</f>
        <v>1192.8</v>
      </c>
      <c r="T46" s="21" t="s">
        <v>9</v>
      </c>
      <c r="U46" s="17"/>
      <c r="V46" s="65">
        <v>2238.7199999999998</v>
      </c>
      <c r="W46" s="52"/>
      <c r="X46" s="60"/>
    </row>
    <row r="47" spans="1:24" ht="138" x14ac:dyDescent="0.25">
      <c r="A47" s="5">
        <v>2240</v>
      </c>
      <c r="B47" s="9" t="s">
        <v>68</v>
      </c>
      <c r="C47" s="28" t="s">
        <v>182</v>
      </c>
      <c r="D47" s="6">
        <v>0.2</v>
      </c>
      <c r="E47" s="6">
        <v>60000</v>
      </c>
      <c r="F47" s="8">
        <f>IF($A$1="USD",E47,E47*$D$3)</f>
        <v>2532000</v>
      </c>
      <c r="G47" s="8">
        <f>ROUND(D47*F47/1000,1)</f>
        <v>506.4</v>
      </c>
      <c r="H47" s="6" t="s">
        <v>9</v>
      </c>
      <c r="I47" s="40"/>
      <c r="J47" s="6">
        <v>0.4</v>
      </c>
      <c r="K47" s="6">
        <v>60000</v>
      </c>
      <c r="L47" s="8">
        <f>IF($A$1="USD",K47,K47*$J$3)</f>
        <v>2748000</v>
      </c>
      <c r="M47" s="8">
        <f>ROUND(J47*L47/1000,1)</f>
        <v>1099.2</v>
      </c>
      <c r="N47" s="8" t="s">
        <v>9</v>
      </c>
      <c r="O47" s="42"/>
      <c r="P47" s="6">
        <v>0.4</v>
      </c>
      <c r="Q47" s="6">
        <v>60000</v>
      </c>
      <c r="R47" s="8">
        <f>IF($A$1="USD",Q47,Q47*$P$3)</f>
        <v>2982000</v>
      </c>
      <c r="S47" s="8">
        <f>ROUND(P47*R47/1000,1)</f>
        <v>1192.8</v>
      </c>
      <c r="T47" s="6" t="s">
        <v>9</v>
      </c>
      <c r="U47" s="5" t="s">
        <v>183</v>
      </c>
      <c r="V47" s="67"/>
    </row>
    <row r="49" spans="1:22" x14ac:dyDescent="0.25">
      <c r="A49" s="49">
        <v>2240</v>
      </c>
      <c r="B49" s="49"/>
      <c r="C49" s="49"/>
      <c r="D49" s="50"/>
      <c r="E49" s="50"/>
      <c r="F49" s="50"/>
      <c r="G49" s="50">
        <f>G6</f>
        <v>3165.2000000000003</v>
      </c>
      <c r="H49" s="50"/>
      <c r="I49" s="50"/>
      <c r="J49" s="50"/>
      <c r="K49" s="50"/>
      <c r="L49" s="50"/>
      <c r="M49" s="50">
        <f>M6</f>
        <v>4865.7</v>
      </c>
      <c r="N49" s="50"/>
      <c r="O49" s="50"/>
      <c r="P49" s="50"/>
      <c r="Q49" s="50"/>
      <c r="R49" s="50"/>
      <c r="S49" s="50">
        <f>S6</f>
        <v>3281.1000000000004</v>
      </c>
      <c r="T49" s="50"/>
      <c r="U49" s="50"/>
      <c r="V49" s="3"/>
    </row>
    <row r="120" spans="1:23" s="1" customFormat="1" x14ac:dyDescent="0.35">
      <c r="A120" s="38" t="s">
        <v>1</v>
      </c>
      <c r="D120" s="2"/>
      <c r="E120" s="2"/>
      <c r="F120" s="2"/>
      <c r="G120" s="2"/>
      <c r="H120" s="2"/>
      <c r="I120" s="2"/>
      <c r="J120" s="2"/>
      <c r="K120" s="2"/>
      <c r="L120" s="2"/>
      <c r="M120" s="2"/>
      <c r="N120" s="2"/>
      <c r="O120" s="2"/>
      <c r="P120" s="2"/>
      <c r="Q120" s="2"/>
      <c r="R120" s="2"/>
      <c r="S120" s="2"/>
      <c r="T120" s="2"/>
      <c r="V120" s="2"/>
      <c r="W120" s="2"/>
    </row>
    <row r="121" spans="1:23" s="1" customFormat="1" x14ac:dyDescent="0.35">
      <c r="A121" s="38" t="s">
        <v>0</v>
      </c>
      <c r="D121" s="2"/>
      <c r="E121" s="2"/>
      <c r="F121" s="2"/>
      <c r="G121" s="2"/>
      <c r="H121" s="2"/>
      <c r="I121" s="2"/>
      <c r="J121" s="2"/>
      <c r="K121" s="2"/>
      <c r="L121" s="2"/>
      <c r="M121" s="2"/>
      <c r="N121" s="2"/>
      <c r="O121" s="2"/>
      <c r="P121" s="2"/>
      <c r="Q121" s="2"/>
      <c r="R121" s="2"/>
      <c r="S121" s="2"/>
      <c r="T121" s="2"/>
      <c r="V121" s="2"/>
      <c r="W121" s="2"/>
    </row>
  </sheetData>
  <dataConsolidate link="1"/>
  <mergeCells count="9">
    <mergeCell ref="V4:V5"/>
    <mergeCell ref="B1:U1"/>
    <mergeCell ref="A4:A5"/>
    <mergeCell ref="B4:B5"/>
    <mergeCell ref="C4:C5"/>
    <mergeCell ref="D4:H4"/>
    <mergeCell ref="J4:N4"/>
    <mergeCell ref="P4:T4"/>
    <mergeCell ref="U4:U5"/>
  </mergeCells>
  <dataValidations count="2">
    <dataValidation type="list" allowBlank="1" showInputMessage="1" showErrorMessage="1" sqref="G3:I3" xr:uid="{00000000-0002-0000-0100-000000000000}">
      <formula1>#REF!</formula1>
    </dataValidation>
    <dataValidation type="list" allowBlank="1" showInputMessage="1" showErrorMessage="1" sqref="A1" xr:uid="{00000000-0002-0000-0100-000001000000}">
      <formula1>$A$120:$A$121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91"/>
  <sheetViews>
    <sheetView zoomScaleNormal="100" workbookViewId="0">
      <pane xSplit="2" ySplit="8" topLeftCell="O12" activePane="bottomRight" state="frozen"/>
      <selection pane="topRight" activeCell="D1" sqref="D1"/>
      <selection pane="bottomLeft" activeCell="A10" sqref="A10"/>
      <selection pane="bottomRight" activeCell="A4" sqref="A4:A5"/>
    </sheetView>
  </sheetViews>
  <sheetFormatPr defaultColWidth="9.08984375" defaultRowHeight="11.5" x14ac:dyDescent="0.25"/>
  <cols>
    <col min="1" max="1" width="5.453125" style="1" bestFit="1" customWidth="1"/>
    <col min="2" max="2" width="65.08984375" style="1" customWidth="1"/>
    <col min="3" max="3" width="14.453125" style="1" customWidth="1"/>
    <col min="4" max="4" width="9" style="2" customWidth="1"/>
    <col min="5" max="5" width="8.453125" style="2" hidden="1" customWidth="1"/>
    <col min="6" max="6" width="10.6328125" style="2" customWidth="1"/>
    <col min="7" max="7" width="12.36328125" style="2" customWidth="1"/>
    <col min="8" max="8" width="7.453125" style="2" customWidth="1"/>
    <col min="9" max="9" width="1.36328125" style="2" customWidth="1"/>
    <col min="10" max="10" width="8.90625" style="2" customWidth="1"/>
    <col min="11" max="11" width="10.6328125" style="2" hidden="1" customWidth="1"/>
    <col min="12" max="12" width="11.6328125" style="2" customWidth="1"/>
    <col min="13" max="13" width="13.08984375" style="2" customWidth="1"/>
    <col min="14" max="14" width="7.453125" style="2" customWidth="1"/>
    <col min="15" max="15" width="1.08984375" style="2" customWidth="1"/>
    <col min="16" max="16" width="8.90625" style="2" customWidth="1"/>
    <col min="17" max="17" width="10.36328125" style="2" hidden="1" customWidth="1"/>
    <col min="18" max="18" width="11.6328125" style="2" customWidth="1"/>
    <col min="19" max="19" width="13.08984375" style="2" customWidth="1"/>
    <col min="20" max="20" width="7.453125" style="2" customWidth="1"/>
    <col min="21" max="21" width="80.6328125" style="1" customWidth="1"/>
    <col min="22" max="22" width="12.08984375" style="2" bestFit="1" customWidth="1"/>
    <col min="23" max="23" width="12.08984375" style="4" bestFit="1" customWidth="1"/>
    <col min="24" max="16384" width="9.08984375" style="4"/>
  </cols>
  <sheetData>
    <row r="1" spans="1:22" ht="13.5" customHeight="1" x14ac:dyDescent="0.25">
      <c r="A1" s="11" t="s">
        <v>1</v>
      </c>
      <c r="B1" s="73" t="s">
        <v>196</v>
      </c>
      <c r="C1" s="73"/>
      <c r="D1" s="73"/>
      <c r="E1" s="73"/>
      <c r="F1" s="73"/>
      <c r="G1" s="73"/>
      <c r="H1" s="73"/>
      <c r="I1" s="73"/>
      <c r="J1" s="73"/>
      <c r="K1" s="73"/>
      <c r="L1" s="73"/>
      <c r="M1" s="73"/>
      <c r="N1" s="73"/>
      <c r="O1" s="73"/>
      <c r="P1" s="73"/>
      <c r="Q1" s="73"/>
      <c r="R1" s="73"/>
      <c r="S1" s="73"/>
      <c r="T1" s="73"/>
      <c r="U1" s="73"/>
    </row>
    <row r="2" spans="1:22" x14ac:dyDescent="0.25">
      <c r="G2" s="4"/>
      <c r="H2" s="4"/>
      <c r="I2" s="4"/>
    </row>
    <row r="3" spans="1:22" s="12" customFormat="1" hidden="1" x14ac:dyDescent="0.25">
      <c r="A3" s="10"/>
      <c r="B3" s="10"/>
      <c r="D3" s="3">
        <v>42.2</v>
      </c>
      <c r="E3" s="16"/>
      <c r="F3" s="3"/>
      <c r="G3" s="11"/>
      <c r="H3" s="11"/>
      <c r="I3" s="11"/>
      <c r="J3" s="12">
        <v>45.8</v>
      </c>
      <c r="K3" s="3"/>
      <c r="L3" s="3"/>
      <c r="M3" s="3"/>
      <c r="N3" s="3"/>
      <c r="O3" s="3"/>
      <c r="P3" s="3">
        <v>49.7</v>
      </c>
      <c r="Q3" s="3"/>
      <c r="R3" s="3"/>
      <c r="S3" s="3"/>
      <c r="T3" s="3"/>
      <c r="U3" s="10"/>
      <c r="V3" s="3"/>
    </row>
    <row r="4" spans="1:22" ht="15" customHeight="1" x14ac:dyDescent="0.25">
      <c r="A4" s="74" t="s">
        <v>8</v>
      </c>
      <c r="B4" s="74" t="s">
        <v>219</v>
      </c>
      <c r="C4" s="74" t="s">
        <v>5</v>
      </c>
      <c r="D4" s="76" t="s">
        <v>215</v>
      </c>
      <c r="E4" s="77"/>
      <c r="F4" s="77"/>
      <c r="G4" s="77"/>
      <c r="H4" s="78"/>
      <c r="I4" s="39"/>
      <c r="J4" s="76" t="s">
        <v>216</v>
      </c>
      <c r="K4" s="77"/>
      <c r="L4" s="77"/>
      <c r="M4" s="77"/>
      <c r="N4" s="78"/>
      <c r="O4" s="41"/>
      <c r="P4" s="76" t="s">
        <v>217</v>
      </c>
      <c r="Q4" s="77"/>
      <c r="R4" s="77"/>
      <c r="S4" s="77"/>
      <c r="T4" s="78"/>
      <c r="U4" s="74" t="s">
        <v>18</v>
      </c>
      <c r="V4" s="71" t="s">
        <v>223</v>
      </c>
    </row>
    <row r="5" spans="1:22" ht="30" customHeight="1" x14ac:dyDescent="0.25">
      <c r="A5" s="75"/>
      <c r="B5" s="75"/>
      <c r="C5" s="75"/>
      <c r="D5" s="13" t="s">
        <v>3</v>
      </c>
      <c r="E5" s="13" t="s">
        <v>4</v>
      </c>
      <c r="F5" s="13" t="s">
        <v>56</v>
      </c>
      <c r="G5" s="13" t="s">
        <v>222</v>
      </c>
      <c r="H5" s="13" t="s">
        <v>10</v>
      </c>
      <c r="I5" s="40"/>
      <c r="J5" s="13" t="s">
        <v>3</v>
      </c>
      <c r="K5" s="13" t="s">
        <v>4</v>
      </c>
      <c r="L5" s="13" t="s">
        <v>56</v>
      </c>
      <c r="M5" s="13" t="s">
        <v>222</v>
      </c>
      <c r="N5" s="13" t="s">
        <v>10</v>
      </c>
      <c r="O5" s="42"/>
      <c r="P5" s="13" t="s">
        <v>3</v>
      </c>
      <c r="Q5" s="13" t="s">
        <v>4</v>
      </c>
      <c r="R5" s="13" t="s">
        <v>56</v>
      </c>
      <c r="S5" s="13" t="s">
        <v>222</v>
      </c>
      <c r="T5" s="13" t="s">
        <v>10</v>
      </c>
      <c r="U5" s="75"/>
      <c r="V5" s="72"/>
    </row>
    <row r="6" spans="1:22" s="15" customFormat="1" ht="12.5" x14ac:dyDescent="0.25">
      <c r="A6" s="31"/>
      <c r="B6" s="32" t="s">
        <v>218</v>
      </c>
      <c r="C6" s="33"/>
      <c r="D6" s="34"/>
      <c r="E6" s="34"/>
      <c r="F6" s="34"/>
      <c r="G6" s="45">
        <f>G7+G8</f>
        <v>0</v>
      </c>
      <c r="H6" s="34"/>
      <c r="I6" s="40"/>
      <c r="J6" s="36"/>
      <c r="K6" s="36"/>
      <c r="L6" s="36"/>
      <c r="M6" s="45">
        <f>M7+M8</f>
        <v>69162.600000000006</v>
      </c>
      <c r="N6" s="36"/>
      <c r="O6" s="42"/>
      <c r="P6" s="36"/>
      <c r="Q6" s="36"/>
      <c r="R6" s="36"/>
      <c r="S6" s="45">
        <f>S7+S8</f>
        <v>198.8</v>
      </c>
      <c r="T6" s="36"/>
      <c r="U6" s="32"/>
      <c r="V6" s="68"/>
    </row>
    <row r="7" spans="1:22" s="15" customFormat="1" ht="12.5" x14ac:dyDescent="0.25">
      <c r="A7" s="31"/>
      <c r="B7" s="31" t="s">
        <v>6</v>
      </c>
      <c r="C7" s="33"/>
      <c r="D7" s="34"/>
      <c r="E7" s="34"/>
      <c r="F7" s="34"/>
      <c r="G7" s="47"/>
      <c r="H7" s="34"/>
      <c r="I7" s="40"/>
      <c r="J7" s="46"/>
      <c r="K7" s="46"/>
      <c r="L7" s="46"/>
      <c r="M7" s="47">
        <f>M9+M14+M16</f>
        <v>69089.3</v>
      </c>
      <c r="N7" s="46"/>
      <c r="O7" s="48"/>
      <c r="P7" s="46"/>
      <c r="Q7" s="46"/>
      <c r="R7" s="46"/>
      <c r="S7" s="47">
        <f>S9</f>
        <v>198.8</v>
      </c>
      <c r="T7" s="46"/>
      <c r="U7" s="31"/>
      <c r="V7" s="68"/>
    </row>
    <row r="8" spans="1:22" s="15" customFormat="1" ht="12.5" x14ac:dyDescent="0.25">
      <c r="A8" s="31"/>
      <c r="B8" s="31" t="s">
        <v>7</v>
      </c>
      <c r="C8" s="33"/>
      <c r="D8" s="34"/>
      <c r="E8" s="34"/>
      <c r="F8" s="34"/>
      <c r="G8" s="47"/>
      <c r="H8" s="34"/>
      <c r="I8" s="40"/>
      <c r="J8" s="46"/>
      <c r="K8" s="46"/>
      <c r="L8" s="46"/>
      <c r="M8" s="47">
        <f>M12</f>
        <v>73.3</v>
      </c>
      <c r="N8" s="46"/>
      <c r="O8" s="48"/>
      <c r="P8" s="46"/>
      <c r="Q8" s="46"/>
      <c r="R8" s="46"/>
      <c r="S8" s="47"/>
      <c r="T8" s="46"/>
      <c r="U8" s="31"/>
      <c r="V8" s="68"/>
    </row>
    <row r="9" spans="1:22" s="14" customFormat="1" ht="57.5" x14ac:dyDescent="0.25">
      <c r="A9" s="17"/>
      <c r="B9" s="23" t="s">
        <v>185</v>
      </c>
      <c r="C9" s="29"/>
      <c r="D9" s="18"/>
      <c r="E9" s="18"/>
      <c r="F9" s="19"/>
      <c r="G9" s="19"/>
      <c r="H9" s="18"/>
      <c r="I9" s="40"/>
      <c r="J9" s="18"/>
      <c r="K9" s="18"/>
      <c r="L9" s="19"/>
      <c r="M9" s="19">
        <f>SUM(M10:M11)</f>
        <v>219.79999999999998</v>
      </c>
      <c r="N9" s="24" t="s">
        <v>9</v>
      </c>
      <c r="O9" s="42"/>
      <c r="P9" s="18"/>
      <c r="Q9" s="18"/>
      <c r="R9" s="19"/>
      <c r="S9" s="19">
        <f>SUM(S10:S11)</f>
        <v>198.8</v>
      </c>
      <c r="T9" s="21" t="s">
        <v>9</v>
      </c>
      <c r="U9" s="17"/>
      <c r="V9" s="65">
        <f>G9+M9+S9</f>
        <v>418.6</v>
      </c>
    </row>
    <row r="10" spans="1:22" ht="23" x14ac:dyDescent="0.25">
      <c r="A10" s="5">
        <v>2240</v>
      </c>
      <c r="B10" s="9" t="s">
        <v>94</v>
      </c>
      <c r="C10" s="28" t="s">
        <v>15</v>
      </c>
      <c r="D10" s="6"/>
      <c r="E10" s="6"/>
      <c r="F10" s="8"/>
      <c r="G10" s="8"/>
      <c r="H10" s="6"/>
      <c r="I10" s="40"/>
      <c r="J10" s="6">
        <v>40</v>
      </c>
      <c r="K10" s="6">
        <v>20</v>
      </c>
      <c r="L10" s="8">
        <f>IF($A$1="USD",K10,K10*$J$3)</f>
        <v>916</v>
      </c>
      <c r="M10" s="8">
        <f>ROUND(J10*L10/1000,1)</f>
        <v>36.6</v>
      </c>
      <c r="N10" s="8" t="s">
        <v>9</v>
      </c>
      <c r="O10" s="42"/>
      <c r="P10" s="6"/>
      <c r="Q10" s="6"/>
      <c r="R10" s="8"/>
      <c r="S10" s="8"/>
      <c r="T10" s="6"/>
      <c r="U10" s="5" t="s">
        <v>186</v>
      </c>
      <c r="V10" s="67"/>
    </row>
    <row r="11" spans="1:22" ht="34.5" x14ac:dyDescent="0.25">
      <c r="A11" s="5">
        <v>2240</v>
      </c>
      <c r="B11" s="9" t="s">
        <v>64</v>
      </c>
      <c r="C11" s="28" t="s">
        <v>15</v>
      </c>
      <c r="D11" s="6"/>
      <c r="E11" s="6"/>
      <c r="F11" s="8"/>
      <c r="G11" s="8"/>
      <c r="H11" s="6"/>
      <c r="I11" s="40"/>
      <c r="J11" s="6">
        <v>200</v>
      </c>
      <c r="K11" s="6">
        <v>20</v>
      </c>
      <c r="L11" s="8">
        <f>IF($A$1="USD",K11,K11*$J$3)</f>
        <v>916</v>
      </c>
      <c r="M11" s="8">
        <f>ROUND(J11*L11/1000,1)</f>
        <v>183.2</v>
      </c>
      <c r="N11" s="8" t="s">
        <v>9</v>
      </c>
      <c r="O11" s="42"/>
      <c r="P11" s="6">
        <v>200</v>
      </c>
      <c r="Q11" s="6">
        <v>20</v>
      </c>
      <c r="R11" s="8">
        <f>IF($A$1="USD",Q11,Q11*$P$3)</f>
        <v>994</v>
      </c>
      <c r="S11" s="8">
        <f>ROUND(P11*R11/1000,1)</f>
        <v>198.8</v>
      </c>
      <c r="T11" s="6" t="s">
        <v>9</v>
      </c>
      <c r="U11" s="5" t="s">
        <v>187</v>
      </c>
      <c r="V11" s="67"/>
    </row>
    <row r="12" spans="1:22" s="14" customFormat="1" ht="23" x14ac:dyDescent="0.25">
      <c r="A12" s="17"/>
      <c r="B12" s="23" t="s">
        <v>188</v>
      </c>
      <c r="C12" s="29"/>
      <c r="D12" s="18"/>
      <c r="E12" s="18"/>
      <c r="F12" s="18"/>
      <c r="G12" s="18"/>
      <c r="H12" s="18"/>
      <c r="I12" s="40"/>
      <c r="J12" s="18"/>
      <c r="K12" s="18"/>
      <c r="L12" s="18"/>
      <c r="M12" s="18">
        <f>M13</f>
        <v>73.3</v>
      </c>
      <c r="N12" s="21" t="s">
        <v>11</v>
      </c>
      <c r="O12" s="42"/>
      <c r="P12" s="18"/>
      <c r="Q12" s="18"/>
      <c r="R12" s="18"/>
      <c r="S12" s="18"/>
      <c r="T12" s="18"/>
      <c r="U12" s="17"/>
      <c r="V12" s="65">
        <f>G12+M12+S12</f>
        <v>73.3</v>
      </c>
    </row>
    <row r="13" spans="1:22" ht="34.5" x14ac:dyDescent="0.25">
      <c r="A13" s="5">
        <v>2240</v>
      </c>
      <c r="B13" s="9" t="s">
        <v>28</v>
      </c>
      <c r="C13" s="28" t="s">
        <v>15</v>
      </c>
      <c r="D13" s="6"/>
      <c r="E13" s="6"/>
      <c r="F13" s="6"/>
      <c r="G13" s="6"/>
      <c r="H13" s="6"/>
      <c r="I13" s="40"/>
      <c r="J13" s="6">
        <v>80</v>
      </c>
      <c r="K13" s="6">
        <v>20</v>
      </c>
      <c r="L13" s="8">
        <f>IF($A$1="USD",K13,K13*$J$3)</f>
        <v>916</v>
      </c>
      <c r="M13" s="8">
        <f>ROUND(J13*L13/1000,1)</f>
        <v>73.3</v>
      </c>
      <c r="N13" s="8" t="s">
        <v>11</v>
      </c>
      <c r="O13" s="42"/>
      <c r="P13" s="6"/>
      <c r="Q13" s="6"/>
      <c r="R13" s="6"/>
      <c r="S13" s="6"/>
      <c r="T13" s="6"/>
      <c r="U13" s="5" t="s">
        <v>189</v>
      </c>
      <c r="V13" s="67"/>
    </row>
    <row r="14" spans="1:22" s="14" customFormat="1" x14ac:dyDescent="0.25">
      <c r="A14" s="17"/>
      <c r="B14" s="23" t="s">
        <v>190</v>
      </c>
      <c r="C14" s="29"/>
      <c r="D14" s="18"/>
      <c r="E14" s="17"/>
      <c r="F14" s="17"/>
      <c r="G14" s="17"/>
      <c r="H14" s="17"/>
      <c r="I14" s="40"/>
      <c r="J14" s="18"/>
      <c r="K14" s="17"/>
      <c r="L14" s="17"/>
      <c r="M14" s="18">
        <f>M15</f>
        <v>66579.5</v>
      </c>
      <c r="N14" s="20" t="s">
        <v>9</v>
      </c>
      <c r="O14" s="42"/>
      <c r="P14" s="18"/>
      <c r="Q14" s="18"/>
      <c r="R14" s="18"/>
      <c r="S14" s="18"/>
      <c r="T14" s="18"/>
      <c r="U14" s="17"/>
      <c r="V14" s="65">
        <f>G14+M14+S14</f>
        <v>66579.5</v>
      </c>
    </row>
    <row r="15" spans="1:22" ht="46" x14ac:dyDescent="0.25">
      <c r="A15" s="5">
        <v>3110</v>
      </c>
      <c r="B15" s="9" t="s">
        <v>21</v>
      </c>
      <c r="C15" s="27" t="s">
        <v>19</v>
      </c>
      <c r="D15" s="8"/>
      <c r="E15" s="8"/>
      <c r="F15" s="8"/>
      <c r="G15" s="8"/>
      <c r="H15" s="8"/>
      <c r="I15" s="40"/>
      <c r="J15" s="8">
        <v>1</v>
      </c>
      <c r="K15" s="8">
        <v>1453700</v>
      </c>
      <c r="L15" s="8">
        <f>IF($A$1="USD",K15,K15*$J$3)</f>
        <v>66579459.999999993</v>
      </c>
      <c r="M15" s="8">
        <f>ROUND(J15*L15/1000,1)</f>
        <v>66579.5</v>
      </c>
      <c r="N15" s="8" t="s">
        <v>9</v>
      </c>
      <c r="O15" s="42"/>
      <c r="P15" s="6"/>
      <c r="Q15" s="6"/>
      <c r="R15" s="6"/>
      <c r="S15" s="6"/>
      <c r="T15" s="6"/>
      <c r="U15" s="5" t="s">
        <v>20</v>
      </c>
      <c r="V15" s="67"/>
    </row>
    <row r="16" spans="1:22" ht="23" x14ac:dyDescent="0.25">
      <c r="A16" s="17"/>
      <c r="B16" s="23" t="s">
        <v>191</v>
      </c>
      <c r="C16" s="29"/>
      <c r="D16" s="18"/>
      <c r="E16" s="18"/>
      <c r="F16" s="18"/>
      <c r="G16" s="18"/>
      <c r="H16" s="18"/>
      <c r="I16" s="40"/>
      <c r="J16" s="18"/>
      <c r="K16" s="18"/>
      <c r="L16" s="18"/>
      <c r="M16" s="18">
        <f>M17</f>
        <v>2290</v>
      </c>
      <c r="N16" s="20" t="s">
        <v>9</v>
      </c>
      <c r="O16" s="42"/>
      <c r="P16" s="18"/>
      <c r="Q16" s="18"/>
      <c r="R16" s="18"/>
      <c r="S16" s="18"/>
      <c r="T16" s="18"/>
      <c r="U16" s="17"/>
      <c r="V16" s="65">
        <f>G16+M16+S16</f>
        <v>2290</v>
      </c>
    </row>
    <row r="17" spans="1:22" ht="57.5" x14ac:dyDescent="0.25">
      <c r="A17" s="5">
        <v>2240</v>
      </c>
      <c r="B17" s="9" t="s">
        <v>22</v>
      </c>
      <c r="C17" s="28" t="s">
        <v>23</v>
      </c>
      <c r="D17" s="6"/>
      <c r="E17" s="6"/>
      <c r="F17" s="6"/>
      <c r="G17" s="6"/>
      <c r="H17" s="6"/>
      <c r="I17" s="40"/>
      <c r="J17" s="6">
        <v>1</v>
      </c>
      <c r="K17" s="6">
        <v>50000</v>
      </c>
      <c r="L17" s="8">
        <f>IF($A$1="USD",K17,K17*$J$3)</f>
        <v>2290000</v>
      </c>
      <c r="M17" s="8">
        <f>ROUND(J17*L17/1000,1)</f>
        <v>2290</v>
      </c>
      <c r="N17" s="8" t="s">
        <v>9</v>
      </c>
      <c r="O17" s="42"/>
      <c r="P17" s="6"/>
      <c r="Q17" s="6"/>
      <c r="R17" s="8"/>
      <c r="S17" s="8"/>
      <c r="T17" s="6"/>
      <c r="U17" s="5" t="s">
        <v>24</v>
      </c>
      <c r="V17" s="67"/>
    </row>
    <row r="19" spans="1:22" x14ac:dyDescent="0.25">
      <c r="A19" s="49">
        <v>2240</v>
      </c>
      <c r="B19" s="49"/>
      <c r="C19" s="49"/>
      <c r="D19" s="50"/>
      <c r="E19" s="50"/>
      <c r="F19" s="50"/>
      <c r="G19" s="50"/>
      <c r="H19" s="50"/>
      <c r="I19" s="50"/>
      <c r="J19" s="50"/>
      <c r="K19" s="50"/>
      <c r="L19" s="50"/>
      <c r="M19" s="50">
        <f>M10+M11+M17</f>
        <v>2509.8000000000002</v>
      </c>
      <c r="N19" s="50"/>
      <c r="O19" s="50"/>
      <c r="P19" s="50"/>
      <c r="Q19" s="50"/>
      <c r="R19" s="50"/>
      <c r="S19" s="50">
        <f>S11</f>
        <v>198.8</v>
      </c>
      <c r="T19" s="50"/>
      <c r="U19" s="50"/>
      <c r="V19" s="3"/>
    </row>
    <row r="20" spans="1:22" x14ac:dyDescent="0.25">
      <c r="A20" s="49">
        <v>3110</v>
      </c>
      <c r="B20" s="49"/>
      <c r="C20" s="49"/>
      <c r="D20" s="50"/>
      <c r="E20" s="50"/>
      <c r="F20" s="50"/>
      <c r="G20" s="50"/>
      <c r="H20" s="50"/>
      <c r="I20" s="50"/>
      <c r="J20" s="50"/>
      <c r="K20" s="50"/>
      <c r="L20" s="50"/>
      <c r="M20" s="50">
        <f>M15</f>
        <v>66579.5</v>
      </c>
      <c r="N20" s="50"/>
      <c r="O20" s="50"/>
      <c r="P20" s="50"/>
      <c r="Q20" s="50"/>
      <c r="R20" s="50"/>
      <c r="S20" s="50"/>
      <c r="T20" s="50"/>
      <c r="U20" s="49"/>
    </row>
    <row r="90" spans="1:22" s="1" customFormat="1" x14ac:dyDescent="0.35">
      <c r="A90" s="38" t="s">
        <v>1</v>
      </c>
      <c r="D90" s="2"/>
      <c r="E90" s="2"/>
      <c r="F90" s="2"/>
      <c r="G90" s="2"/>
      <c r="H90" s="2"/>
      <c r="I90" s="2"/>
      <c r="J90" s="2"/>
      <c r="K90" s="2"/>
      <c r="L90" s="2"/>
      <c r="M90" s="2"/>
      <c r="N90" s="2"/>
      <c r="O90" s="2"/>
      <c r="P90" s="2"/>
      <c r="Q90" s="2"/>
      <c r="R90" s="2"/>
      <c r="S90" s="2"/>
      <c r="T90" s="2"/>
      <c r="V90" s="2"/>
    </row>
    <row r="91" spans="1:22" s="1" customFormat="1" x14ac:dyDescent="0.35">
      <c r="A91" s="38" t="s">
        <v>0</v>
      </c>
      <c r="D91" s="2"/>
      <c r="E91" s="2"/>
      <c r="F91" s="2"/>
      <c r="G91" s="2"/>
      <c r="H91" s="2"/>
      <c r="I91" s="2"/>
      <c r="J91" s="2"/>
      <c r="K91" s="2"/>
      <c r="L91" s="2"/>
      <c r="M91" s="2"/>
      <c r="N91" s="2"/>
      <c r="O91" s="2"/>
      <c r="P91" s="2"/>
      <c r="Q91" s="2"/>
      <c r="R91" s="2"/>
      <c r="S91" s="2"/>
      <c r="T91" s="2"/>
      <c r="V91" s="2"/>
    </row>
  </sheetData>
  <dataConsolidate link="1"/>
  <mergeCells count="9">
    <mergeCell ref="V4:V5"/>
    <mergeCell ref="B1:U1"/>
    <mergeCell ref="A4:A5"/>
    <mergeCell ref="B4:B5"/>
    <mergeCell ref="C4:C5"/>
    <mergeCell ref="D4:H4"/>
    <mergeCell ref="J4:N4"/>
    <mergeCell ref="P4:T4"/>
    <mergeCell ref="U4:U5"/>
  </mergeCells>
  <dataValidations count="2">
    <dataValidation type="list" allowBlank="1" showInputMessage="1" showErrorMessage="1" sqref="G3:I3" xr:uid="{00000000-0002-0000-0200-000000000000}">
      <formula1>#REF!</formula1>
    </dataValidation>
    <dataValidation type="list" allowBlank="1" showInputMessage="1" showErrorMessage="1" sqref="A1" xr:uid="{00000000-0002-0000-0200-000001000000}">
      <formula1>$A$90:$A$91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84"/>
  <sheetViews>
    <sheetView zoomScaleNormal="100" workbookViewId="0">
      <pane xSplit="2" ySplit="8" topLeftCell="O9" activePane="bottomRight" state="frozen"/>
      <selection pane="topRight" activeCell="D1" sqref="D1"/>
      <selection pane="bottomLeft" activeCell="A10" sqref="A10"/>
      <selection pane="bottomRight" activeCell="A4" sqref="A4:A5"/>
    </sheetView>
  </sheetViews>
  <sheetFormatPr defaultColWidth="9.08984375" defaultRowHeight="11.5" x14ac:dyDescent="0.25"/>
  <cols>
    <col min="1" max="1" width="5.453125" style="1" bestFit="1" customWidth="1"/>
    <col min="2" max="2" width="65.08984375" style="1" customWidth="1"/>
    <col min="3" max="3" width="14.453125" style="1" customWidth="1"/>
    <col min="4" max="4" width="9" style="2" customWidth="1"/>
    <col min="5" max="5" width="8.453125" style="2" hidden="1" customWidth="1"/>
    <col min="6" max="6" width="10.6328125" style="2" customWidth="1"/>
    <col min="7" max="7" width="12.36328125" style="2" customWidth="1"/>
    <col min="8" max="8" width="7.453125" style="2" customWidth="1"/>
    <col min="9" max="9" width="1.36328125" style="2" customWidth="1"/>
    <col min="10" max="10" width="8.90625" style="2" customWidth="1"/>
    <col min="11" max="11" width="10.6328125" style="2" hidden="1" customWidth="1"/>
    <col min="12" max="12" width="11.6328125" style="2" customWidth="1"/>
    <col min="13" max="13" width="13.08984375" style="2" customWidth="1"/>
    <col min="14" max="14" width="7.453125" style="2" customWidth="1"/>
    <col min="15" max="15" width="1.08984375" style="2" customWidth="1"/>
    <col min="16" max="16" width="8.90625" style="2" customWidth="1"/>
    <col min="17" max="17" width="10.36328125" style="2" hidden="1" customWidth="1"/>
    <col min="18" max="18" width="11.6328125" style="2" customWidth="1"/>
    <col min="19" max="19" width="13.08984375" style="2" customWidth="1"/>
    <col min="20" max="20" width="7.453125" style="2" customWidth="1"/>
    <col min="21" max="21" width="80.6328125" style="1" customWidth="1"/>
    <col min="22" max="22" width="12.08984375" style="2" bestFit="1" customWidth="1"/>
    <col min="23" max="23" width="12.08984375" style="4" bestFit="1" customWidth="1"/>
    <col min="24" max="16384" width="9.08984375" style="4"/>
  </cols>
  <sheetData>
    <row r="1" spans="1:22" ht="13.5" customHeight="1" x14ac:dyDescent="0.25">
      <c r="A1" s="11" t="s">
        <v>1</v>
      </c>
      <c r="B1" s="73" t="s">
        <v>196</v>
      </c>
      <c r="C1" s="73"/>
      <c r="D1" s="73"/>
      <c r="E1" s="73"/>
      <c r="F1" s="73"/>
      <c r="G1" s="73"/>
      <c r="H1" s="73"/>
      <c r="I1" s="73"/>
      <c r="J1" s="73"/>
      <c r="K1" s="73"/>
      <c r="L1" s="73"/>
      <c r="M1" s="73"/>
      <c r="N1" s="73"/>
      <c r="O1" s="73"/>
      <c r="P1" s="73"/>
      <c r="Q1" s="73"/>
      <c r="R1" s="73"/>
      <c r="S1" s="73"/>
      <c r="T1" s="73"/>
      <c r="U1" s="73"/>
    </row>
    <row r="2" spans="1:22" x14ac:dyDescent="0.25">
      <c r="G2" s="4"/>
      <c r="H2" s="4"/>
      <c r="I2" s="4"/>
    </row>
    <row r="3" spans="1:22" s="12" customFormat="1" hidden="1" x14ac:dyDescent="0.25">
      <c r="A3" s="10"/>
      <c r="B3" s="10"/>
      <c r="D3" s="3">
        <v>42.2</v>
      </c>
      <c r="E3" s="16"/>
      <c r="F3" s="3"/>
      <c r="G3" s="11"/>
      <c r="H3" s="11"/>
      <c r="I3" s="11"/>
      <c r="J3" s="12">
        <v>45.8</v>
      </c>
      <c r="K3" s="3"/>
      <c r="L3" s="3"/>
      <c r="M3" s="3"/>
      <c r="N3" s="3"/>
      <c r="O3" s="3"/>
      <c r="P3" s="3">
        <v>49.7</v>
      </c>
      <c r="Q3" s="3"/>
      <c r="R3" s="3"/>
      <c r="S3" s="3"/>
      <c r="T3" s="3"/>
      <c r="U3" s="10"/>
      <c r="V3" s="3"/>
    </row>
    <row r="4" spans="1:22" ht="15" customHeight="1" x14ac:dyDescent="0.25">
      <c r="A4" s="74" t="s">
        <v>8</v>
      </c>
      <c r="B4" s="74" t="s">
        <v>219</v>
      </c>
      <c r="C4" s="74" t="s">
        <v>5</v>
      </c>
      <c r="D4" s="76" t="s">
        <v>215</v>
      </c>
      <c r="E4" s="77"/>
      <c r="F4" s="77"/>
      <c r="G4" s="77"/>
      <c r="H4" s="78"/>
      <c r="I4" s="39"/>
      <c r="J4" s="76" t="s">
        <v>216</v>
      </c>
      <c r="K4" s="77"/>
      <c r="L4" s="77"/>
      <c r="M4" s="77"/>
      <c r="N4" s="78"/>
      <c r="O4" s="41"/>
      <c r="P4" s="76" t="s">
        <v>217</v>
      </c>
      <c r="Q4" s="77"/>
      <c r="R4" s="77"/>
      <c r="S4" s="77"/>
      <c r="T4" s="78"/>
      <c r="U4" s="74" t="s">
        <v>18</v>
      </c>
      <c r="V4" s="71" t="s">
        <v>223</v>
      </c>
    </row>
    <row r="5" spans="1:22" ht="30" customHeight="1" x14ac:dyDescent="0.25">
      <c r="A5" s="75"/>
      <c r="B5" s="75"/>
      <c r="C5" s="75"/>
      <c r="D5" s="13" t="s">
        <v>3</v>
      </c>
      <c r="E5" s="13" t="s">
        <v>4</v>
      </c>
      <c r="F5" s="13" t="s">
        <v>56</v>
      </c>
      <c r="G5" s="13" t="s">
        <v>222</v>
      </c>
      <c r="H5" s="13" t="s">
        <v>10</v>
      </c>
      <c r="I5" s="40"/>
      <c r="J5" s="13" t="s">
        <v>3</v>
      </c>
      <c r="K5" s="13" t="s">
        <v>4</v>
      </c>
      <c r="L5" s="13" t="s">
        <v>56</v>
      </c>
      <c r="M5" s="13" t="s">
        <v>222</v>
      </c>
      <c r="N5" s="13" t="s">
        <v>10</v>
      </c>
      <c r="O5" s="42"/>
      <c r="P5" s="13" t="s">
        <v>3</v>
      </c>
      <c r="Q5" s="13" t="s">
        <v>4</v>
      </c>
      <c r="R5" s="13" t="s">
        <v>56</v>
      </c>
      <c r="S5" s="13" t="s">
        <v>222</v>
      </c>
      <c r="T5" s="13" t="s">
        <v>10</v>
      </c>
      <c r="U5" s="75"/>
      <c r="V5" s="72"/>
    </row>
    <row r="6" spans="1:22" s="15" customFormat="1" ht="12.5" x14ac:dyDescent="0.25">
      <c r="A6" s="31"/>
      <c r="B6" s="32" t="s">
        <v>218</v>
      </c>
      <c r="C6" s="33"/>
      <c r="D6" s="34"/>
      <c r="E6" s="34"/>
      <c r="F6" s="34"/>
      <c r="G6" s="35">
        <f>G7+G8</f>
        <v>0</v>
      </c>
      <c r="H6" s="34"/>
      <c r="I6" s="40"/>
      <c r="J6" s="36"/>
      <c r="K6" s="36"/>
      <c r="L6" s="36"/>
      <c r="M6" s="35">
        <f>M7+M8</f>
        <v>0</v>
      </c>
      <c r="N6" s="36"/>
      <c r="O6" s="42"/>
      <c r="P6" s="36"/>
      <c r="Q6" s="36"/>
      <c r="R6" s="36"/>
      <c r="S6" s="35">
        <f>S7+S8</f>
        <v>29820</v>
      </c>
      <c r="T6" s="36"/>
      <c r="U6" s="32"/>
      <c r="V6" s="68"/>
    </row>
    <row r="7" spans="1:22" s="15" customFormat="1" ht="12.5" x14ac:dyDescent="0.25">
      <c r="A7" s="31"/>
      <c r="B7" s="31" t="s">
        <v>6</v>
      </c>
      <c r="C7" s="33"/>
      <c r="D7" s="34"/>
      <c r="E7" s="34"/>
      <c r="F7" s="34"/>
      <c r="G7" s="34"/>
      <c r="H7" s="34"/>
      <c r="I7" s="40"/>
      <c r="J7" s="46"/>
      <c r="K7" s="46"/>
      <c r="L7" s="46"/>
      <c r="M7" s="46"/>
      <c r="N7" s="46"/>
      <c r="O7" s="48"/>
      <c r="P7" s="46"/>
      <c r="Q7" s="46"/>
      <c r="R7" s="46"/>
      <c r="S7" s="47">
        <f>S9</f>
        <v>29820</v>
      </c>
      <c r="T7" s="46"/>
      <c r="U7" s="31"/>
      <c r="V7" s="68"/>
    </row>
    <row r="8" spans="1:22" s="15" customFormat="1" ht="12.5" x14ac:dyDescent="0.25">
      <c r="A8" s="31"/>
      <c r="B8" s="31" t="s">
        <v>7</v>
      </c>
      <c r="C8" s="33"/>
      <c r="D8" s="34"/>
      <c r="E8" s="34"/>
      <c r="F8" s="34"/>
      <c r="G8" s="34"/>
      <c r="H8" s="34"/>
      <c r="I8" s="40"/>
      <c r="J8" s="46"/>
      <c r="K8" s="46"/>
      <c r="L8" s="46"/>
      <c r="M8" s="46"/>
      <c r="N8" s="46"/>
      <c r="O8" s="48"/>
      <c r="P8" s="46"/>
      <c r="Q8" s="46"/>
      <c r="R8" s="46"/>
      <c r="S8" s="46"/>
      <c r="T8" s="46"/>
      <c r="U8" s="31"/>
      <c r="V8" s="68"/>
    </row>
    <row r="9" spans="1:22" s="14" customFormat="1" ht="69" x14ac:dyDescent="0.25">
      <c r="A9" s="17"/>
      <c r="B9" s="23" t="s">
        <v>193</v>
      </c>
      <c r="C9" s="29"/>
      <c r="D9" s="18"/>
      <c r="E9" s="18"/>
      <c r="F9" s="18"/>
      <c r="G9" s="18"/>
      <c r="H9" s="18"/>
      <c r="I9" s="40"/>
      <c r="J9" s="18"/>
      <c r="K9" s="18"/>
      <c r="L9" s="18"/>
      <c r="M9" s="18"/>
      <c r="N9" s="18"/>
      <c r="O9" s="42"/>
      <c r="P9" s="18"/>
      <c r="Q9" s="18"/>
      <c r="R9" s="18"/>
      <c r="S9" s="18">
        <f>S10</f>
        <v>29820</v>
      </c>
      <c r="T9" s="21" t="s">
        <v>9</v>
      </c>
      <c r="U9" s="17"/>
      <c r="V9" s="65">
        <f>S9+M9+G9</f>
        <v>29820</v>
      </c>
    </row>
    <row r="10" spans="1:22" ht="34.5" x14ac:dyDescent="0.25">
      <c r="A10" s="5">
        <v>3160</v>
      </c>
      <c r="B10" s="9" t="s">
        <v>192</v>
      </c>
      <c r="C10" s="28" t="s">
        <v>194</v>
      </c>
      <c r="D10" s="6"/>
      <c r="E10" s="6"/>
      <c r="F10" s="6"/>
      <c r="G10" s="6"/>
      <c r="H10" s="6"/>
      <c r="I10" s="40"/>
      <c r="J10" s="6"/>
      <c r="K10" s="6"/>
      <c r="L10" s="6"/>
      <c r="M10" s="6"/>
      <c r="N10" s="6"/>
      <c r="O10" s="42"/>
      <c r="P10" s="6">
        <v>1</v>
      </c>
      <c r="Q10" s="6">
        <v>600000</v>
      </c>
      <c r="R10" s="8">
        <f>IF($A$1="USD",Q10,Q10*$P$3)</f>
        <v>29820000</v>
      </c>
      <c r="S10" s="8">
        <f>ROUND(P10*R10/1000,1)</f>
        <v>29820</v>
      </c>
      <c r="T10" s="6" t="s">
        <v>9</v>
      </c>
      <c r="U10" s="5" t="s">
        <v>184</v>
      </c>
      <c r="V10" s="67"/>
    </row>
    <row r="12" spans="1:22" x14ac:dyDescent="0.25">
      <c r="A12" s="49">
        <v>3160</v>
      </c>
      <c r="B12" s="49"/>
      <c r="C12" s="49"/>
      <c r="D12" s="50"/>
      <c r="E12" s="50"/>
      <c r="F12" s="50"/>
      <c r="G12" s="50"/>
      <c r="H12" s="50"/>
      <c r="I12" s="50"/>
      <c r="J12" s="50"/>
      <c r="K12" s="50"/>
      <c r="L12" s="50"/>
      <c r="M12" s="50"/>
      <c r="N12" s="50"/>
      <c r="O12" s="50"/>
      <c r="P12" s="50"/>
      <c r="Q12" s="50"/>
      <c r="R12" s="50"/>
      <c r="S12" s="50">
        <f>S10</f>
        <v>29820</v>
      </c>
      <c r="T12" s="50"/>
      <c r="U12" s="50"/>
      <c r="V12" s="3"/>
    </row>
    <row r="83" spans="1:22" s="1" customFormat="1" x14ac:dyDescent="0.35">
      <c r="A83" s="38" t="s">
        <v>1</v>
      </c>
      <c r="D83" s="2"/>
      <c r="E83" s="2"/>
      <c r="F83" s="2"/>
      <c r="G83" s="2"/>
      <c r="H83" s="2"/>
      <c r="I83" s="2"/>
      <c r="J83" s="2"/>
      <c r="K83" s="2"/>
      <c r="L83" s="2"/>
      <c r="M83" s="2"/>
      <c r="N83" s="2"/>
      <c r="O83" s="2"/>
      <c r="P83" s="2"/>
      <c r="Q83" s="2"/>
      <c r="R83" s="2"/>
      <c r="S83" s="2"/>
      <c r="T83" s="2"/>
      <c r="V83" s="2"/>
    </row>
    <row r="84" spans="1:22" s="1" customFormat="1" x14ac:dyDescent="0.35">
      <c r="A84" s="38" t="s">
        <v>0</v>
      </c>
      <c r="D84" s="2"/>
      <c r="E84" s="2"/>
      <c r="F84" s="2"/>
      <c r="G84" s="2"/>
      <c r="H84" s="2"/>
      <c r="I84" s="2"/>
      <c r="J84" s="2"/>
      <c r="K84" s="2"/>
      <c r="L84" s="2"/>
      <c r="M84" s="2"/>
      <c r="N84" s="2"/>
      <c r="O84" s="2"/>
      <c r="P84" s="2"/>
      <c r="Q84" s="2"/>
      <c r="R84" s="2"/>
      <c r="S84" s="2"/>
      <c r="T84" s="2"/>
      <c r="V84" s="2"/>
    </row>
  </sheetData>
  <dataConsolidate link="1"/>
  <mergeCells count="9">
    <mergeCell ref="V4:V5"/>
    <mergeCell ref="B1:U1"/>
    <mergeCell ref="A4:A5"/>
    <mergeCell ref="B4:B5"/>
    <mergeCell ref="C4:C5"/>
    <mergeCell ref="D4:H4"/>
    <mergeCell ref="J4:N4"/>
    <mergeCell ref="P4:T4"/>
    <mergeCell ref="U4:U5"/>
  </mergeCells>
  <dataValidations count="2">
    <dataValidation type="list" allowBlank="1" showInputMessage="1" showErrorMessage="1" sqref="A1" xr:uid="{00000000-0002-0000-0300-000000000000}">
      <formula1>$A$83:$A$84</formula1>
    </dataValidation>
    <dataValidation type="list" allowBlank="1" showInputMessage="1" showErrorMessage="1" sqref="G3:I3" xr:uid="{00000000-0002-0000-0300-000001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11"/>
  <sheetViews>
    <sheetView zoomScaleNormal="100" workbookViewId="0">
      <pane xSplit="2" ySplit="8" topLeftCell="O36" activePane="bottomRight" state="frozen"/>
      <selection pane="topRight" activeCell="D1" sqref="D1"/>
      <selection pane="bottomLeft" activeCell="A10" sqref="A10"/>
      <selection pane="bottomRight" activeCell="A4" sqref="A4:A5"/>
    </sheetView>
  </sheetViews>
  <sheetFormatPr defaultColWidth="9.08984375" defaultRowHeight="11.5" x14ac:dyDescent="0.25"/>
  <cols>
    <col min="1" max="1" width="5.453125" style="1" bestFit="1" customWidth="1"/>
    <col min="2" max="2" width="65.08984375" style="1" customWidth="1"/>
    <col min="3" max="3" width="14.453125" style="1" bestFit="1" customWidth="1"/>
    <col min="4" max="4" width="9" style="2" bestFit="1" customWidth="1"/>
    <col min="5" max="5" width="8.453125" style="2" hidden="1" customWidth="1"/>
    <col min="6" max="6" width="10.6328125" style="2" bestFit="1" customWidth="1"/>
    <col min="7" max="7" width="12.36328125" style="2" bestFit="1" customWidth="1"/>
    <col min="8" max="8" width="7.453125" style="2" bestFit="1" customWidth="1"/>
    <col min="9" max="9" width="1.36328125" style="2" customWidth="1"/>
    <col min="10" max="10" width="8.90625" style="2" customWidth="1"/>
    <col min="11" max="11" width="10.6328125" style="2" hidden="1" customWidth="1"/>
    <col min="12" max="12" width="11.6328125" style="2" bestFit="1" customWidth="1"/>
    <col min="13" max="13" width="13.08984375" style="2" bestFit="1" customWidth="1"/>
    <col min="14" max="14" width="7.453125" style="2" bestFit="1" customWidth="1"/>
    <col min="15" max="15" width="1.08984375" style="2" customWidth="1"/>
    <col min="16" max="16" width="8.90625" style="2" customWidth="1"/>
    <col min="17" max="17" width="10.36328125" style="2" hidden="1" customWidth="1"/>
    <col min="18" max="18" width="11.6328125" style="2" bestFit="1" customWidth="1"/>
    <col min="19" max="19" width="13.08984375" style="2" bestFit="1" customWidth="1"/>
    <col min="20" max="20" width="7.453125" style="2" bestFit="1" customWidth="1"/>
    <col min="21" max="21" width="80.6328125" style="1" customWidth="1"/>
    <col min="22" max="22" width="12.08984375" style="2" bestFit="1" customWidth="1"/>
    <col min="23" max="23" width="12.08984375" style="4" bestFit="1" customWidth="1"/>
    <col min="24" max="16384" width="9.08984375" style="4"/>
  </cols>
  <sheetData>
    <row r="1" spans="1:22" ht="13.5" customHeight="1" x14ac:dyDescent="0.25">
      <c r="A1" s="11" t="s">
        <v>1</v>
      </c>
      <c r="B1" s="73" t="s">
        <v>196</v>
      </c>
      <c r="C1" s="73"/>
      <c r="D1" s="73"/>
      <c r="E1" s="73"/>
      <c r="F1" s="73"/>
      <c r="G1" s="73"/>
      <c r="H1" s="73"/>
      <c r="I1" s="73"/>
      <c r="J1" s="73"/>
      <c r="K1" s="73"/>
      <c r="L1" s="73"/>
      <c r="M1" s="73"/>
      <c r="N1" s="73"/>
      <c r="O1" s="73"/>
      <c r="P1" s="73"/>
      <c r="Q1" s="73"/>
      <c r="R1" s="73"/>
      <c r="S1" s="73"/>
      <c r="T1" s="73"/>
      <c r="U1" s="73"/>
    </row>
    <row r="2" spans="1:22" x14ac:dyDescent="0.25">
      <c r="G2" s="4"/>
      <c r="H2" s="4"/>
      <c r="I2" s="4"/>
    </row>
    <row r="3" spans="1:22" s="12" customFormat="1" hidden="1" x14ac:dyDescent="0.25">
      <c r="A3" s="10"/>
      <c r="B3" s="10"/>
      <c r="D3" s="3">
        <v>42.2</v>
      </c>
      <c r="E3" s="16"/>
      <c r="F3" s="3"/>
      <c r="G3" s="11"/>
      <c r="H3" s="11"/>
      <c r="I3" s="11"/>
      <c r="J3" s="12">
        <v>45.8</v>
      </c>
      <c r="K3" s="3"/>
      <c r="L3" s="3"/>
      <c r="M3" s="3"/>
      <c r="N3" s="3"/>
      <c r="O3" s="3"/>
      <c r="P3" s="3">
        <v>49.7</v>
      </c>
      <c r="Q3" s="3"/>
      <c r="R3" s="3"/>
      <c r="S3" s="3"/>
      <c r="T3" s="3"/>
      <c r="U3" s="10"/>
      <c r="V3" s="3"/>
    </row>
    <row r="4" spans="1:22" ht="15" customHeight="1" x14ac:dyDescent="0.25">
      <c r="A4" s="74" t="s">
        <v>8</v>
      </c>
      <c r="B4" s="74" t="s">
        <v>219</v>
      </c>
      <c r="C4" s="74" t="s">
        <v>5</v>
      </c>
      <c r="D4" s="76" t="s">
        <v>215</v>
      </c>
      <c r="E4" s="77"/>
      <c r="F4" s="77"/>
      <c r="G4" s="77"/>
      <c r="H4" s="78"/>
      <c r="I4" s="39"/>
      <c r="J4" s="76" t="s">
        <v>216</v>
      </c>
      <c r="K4" s="77"/>
      <c r="L4" s="77"/>
      <c r="M4" s="77"/>
      <c r="N4" s="78"/>
      <c r="O4" s="41"/>
      <c r="P4" s="76" t="s">
        <v>217</v>
      </c>
      <c r="Q4" s="77"/>
      <c r="R4" s="77"/>
      <c r="S4" s="77"/>
      <c r="T4" s="78"/>
      <c r="U4" s="81" t="s">
        <v>18</v>
      </c>
      <c r="V4" s="71" t="s">
        <v>223</v>
      </c>
    </row>
    <row r="5" spans="1:22" ht="30" customHeight="1" x14ac:dyDescent="0.25">
      <c r="A5" s="75"/>
      <c r="B5" s="75"/>
      <c r="C5" s="75"/>
      <c r="D5" s="13" t="s">
        <v>3</v>
      </c>
      <c r="E5" s="13" t="s">
        <v>4</v>
      </c>
      <c r="F5" s="13" t="s">
        <v>56</v>
      </c>
      <c r="G5" s="13" t="s">
        <v>222</v>
      </c>
      <c r="H5" s="13" t="s">
        <v>10</v>
      </c>
      <c r="I5" s="40"/>
      <c r="J5" s="13" t="s">
        <v>3</v>
      </c>
      <c r="K5" s="13" t="s">
        <v>4</v>
      </c>
      <c r="L5" s="13" t="s">
        <v>56</v>
      </c>
      <c r="M5" s="13" t="s">
        <v>222</v>
      </c>
      <c r="N5" s="13" t="s">
        <v>10</v>
      </c>
      <c r="O5" s="42"/>
      <c r="P5" s="13" t="s">
        <v>3</v>
      </c>
      <c r="Q5" s="13" t="s">
        <v>4</v>
      </c>
      <c r="R5" s="13" t="s">
        <v>56</v>
      </c>
      <c r="S5" s="13" t="s">
        <v>222</v>
      </c>
      <c r="T5" s="13" t="s">
        <v>10</v>
      </c>
      <c r="U5" s="82"/>
      <c r="V5" s="72"/>
    </row>
    <row r="6" spans="1:22" s="15" customFormat="1" ht="12.5" x14ac:dyDescent="0.25">
      <c r="A6" s="31"/>
      <c r="B6" s="32" t="s">
        <v>218</v>
      </c>
      <c r="C6" s="33"/>
      <c r="D6" s="34"/>
      <c r="E6" s="34"/>
      <c r="F6" s="34"/>
      <c r="G6" s="45">
        <f>G7+G8</f>
        <v>2369.7999999999997</v>
      </c>
      <c r="H6" s="34"/>
      <c r="I6" s="40"/>
      <c r="J6" s="36"/>
      <c r="K6" s="36"/>
      <c r="L6" s="36"/>
      <c r="M6" s="45">
        <f>M7+M8</f>
        <v>2278.6</v>
      </c>
      <c r="N6" s="36"/>
      <c r="O6" s="42"/>
      <c r="P6" s="36"/>
      <c r="Q6" s="36"/>
      <c r="R6" s="36"/>
      <c r="S6" s="45">
        <f>S7+S8</f>
        <v>0</v>
      </c>
      <c r="T6" s="36"/>
      <c r="U6" s="61"/>
      <c r="V6" s="68"/>
    </row>
    <row r="7" spans="1:22" s="15" customFormat="1" ht="12.5" x14ac:dyDescent="0.25">
      <c r="A7" s="31"/>
      <c r="B7" s="31" t="s">
        <v>6</v>
      </c>
      <c r="C7" s="33"/>
      <c r="D7" s="34"/>
      <c r="E7" s="34"/>
      <c r="F7" s="34"/>
      <c r="G7" s="47">
        <f>G9+G14+G17+G19+G21+G23+G26+G28+G32</f>
        <v>2369.7999999999997</v>
      </c>
      <c r="H7" s="34"/>
      <c r="I7" s="40"/>
      <c r="J7" s="46"/>
      <c r="K7" s="46"/>
      <c r="L7" s="46"/>
      <c r="M7" s="47">
        <f>M9+M14+M17+M19+M21+M23+M26+M28+M32</f>
        <v>2278.6</v>
      </c>
      <c r="N7" s="46"/>
      <c r="O7" s="48"/>
      <c r="P7" s="46"/>
      <c r="Q7" s="46"/>
      <c r="R7" s="46"/>
      <c r="S7" s="47"/>
      <c r="T7" s="46"/>
      <c r="U7" s="62"/>
      <c r="V7" s="68"/>
    </row>
    <row r="8" spans="1:22" s="15" customFormat="1" ht="12.5" x14ac:dyDescent="0.25">
      <c r="A8" s="31"/>
      <c r="B8" s="31" t="s">
        <v>7</v>
      </c>
      <c r="C8" s="33"/>
      <c r="D8" s="34"/>
      <c r="E8" s="34"/>
      <c r="F8" s="34"/>
      <c r="G8" s="47"/>
      <c r="H8" s="34"/>
      <c r="I8" s="40"/>
      <c r="J8" s="46"/>
      <c r="K8" s="46"/>
      <c r="L8" s="46"/>
      <c r="M8" s="47"/>
      <c r="N8" s="46"/>
      <c r="O8" s="48"/>
      <c r="P8" s="46"/>
      <c r="Q8" s="46"/>
      <c r="R8" s="46"/>
      <c r="S8" s="47"/>
      <c r="T8" s="46"/>
      <c r="U8" s="62"/>
      <c r="V8" s="68"/>
    </row>
    <row r="9" spans="1:22" s="14" customFormat="1" ht="69" x14ac:dyDescent="0.25">
      <c r="A9" s="17"/>
      <c r="B9" s="17" t="s">
        <v>195</v>
      </c>
      <c r="C9" s="29"/>
      <c r="D9" s="18"/>
      <c r="E9" s="18"/>
      <c r="F9" s="18"/>
      <c r="G9" s="18"/>
      <c r="H9" s="18"/>
      <c r="I9" s="40"/>
      <c r="J9" s="18"/>
      <c r="K9" s="18"/>
      <c r="L9" s="18"/>
      <c r="M9" s="18">
        <f>SUM(M10:M13)</f>
        <v>879.3</v>
      </c>
      <c r="N9" s="21" t="s">
        <v>9</v>
      </c>
      <c r="O9" s="42"/>
      <c r="P9" s="18"/>
      <c r="Q9" s="18"/>
      <c r="R9" s="18"/>
      <c r="S9" s="18"/>
      <c r="T9" s="18"/>
      <c r="U9" s="25"/>
      <c r="V9" s="65">
        <f>G9+M9+S9</f>
        <v>879.3</v>
      </c>
    </row>
    <row r="10" spans="1:22" ht="38.25" customHeight="1" x14ac:dyDescent="0.25">
      <c r="A10" s="5">
        <v>2240</v>
      </c>
      <c r="B10" s="5" t="s">
        <v>30</v>
      </c>
      <c r="C10" s="28" t="s">
        <v>15</v>
      </c>
      <c r="D10" s="6"/>
      <c r="E10" s="6"/>
      <c r="F10" s="6"/>
      <c r="G10" s="6"/>
      <c r="H10" s="6"/>
      <c r="I10" s="40"/>
      <c r="J10" s="6">
        <v>200</v>
      </c>
      <c r="K10" s="6">
        <v>20</v>
      </c>
      <c r="L10" s="8">
        <f>IF($A$1="USD",K10,K10*$J$3)</f>
        <v>916</v>
      </c>
      <c r="M10" s="8">
        <f t="shared" ref="M10:M13" si="0">ROUND(J10*L10/1000,1)</f>
        <v>183.2</v>
      </c>
      <c r="N10" s="6" t="s">
        <v>9</v>
      </c>
      <c r="O10" s="42"/>
      <c r="P10" s="6"/>
      <c r="Q10" s="6"/>
      <c r="R10" s="6"/>
      <c r="S10" s="6"/>
      <c r="T10" s="6"/>
      <c r="U10" s="79" t="s">
        <v>35</v>
      </c>
      <c r="V10" s="67"/>
    </row>
    <row r="11" spans="1:22" ht="32.25" customHeight="1" x14ac:dyDescent="0.25">
      <c r="A11" s="5">
        <v>2240</v>
      </c>
      <c r="B11" s="5" t="s">
        <v>31</v>
      </c>
      <c r="C11" s="28" t="s">
        <v>15</v>
      </c>
      <c r="D11" s="6"/>
      <c r="E11" s="6"/>
      <c r="F11" s="6"/>
      <c r="G11" s="6"/>
      <c r="H11" s="6"/>
      <c r="I11" s="40"/>
      <c r="J11" s="6">
        <v>200</v>
      </c>
      <c r="K11" s="6">
        <v>60</v>
      </c>
      <c r="L11" s="8">
        <f>IF($A$1="USD",K11,K11*$J$3)</f>
        <v>2748</v>
      </c>
      <c r="M11" s="8">
        <f t="shared" si="0"/>
        <v>549.6</v>
      </c>
      <c r="N11" s="6" t="s">
        <v>9</v>
      </c>
      <c r="O11" s="42"/>
      <c r="P11" s="6"/>
      <c r="Q11" s="6"/>
      <c r="R11" s="6"/>
      <c r="S11" s="6"/>
      <c r="T11" s="6"/>
      <c r="U11" s="80"/>
      <c r="V11" s="67"/>
    </row>
    <row r="12" spans="1:22" ht="23" x14ac:dyDescent="0.25">
      <c r="A12" s="5">
        <v>2240</v>
      </c>
      <c r="B12" s="5" t="s">
        <v>32</v>
      </c>
      <c r="C12" s="28" t="s">
        <v>15</v>
      </c>
      <c r="D12" s="6"/>
      <c r="E12" s="6"/>
      <c r="F12" s="6"/>
      <c r="G12" s="6"/>
      <c r="H12" s="6"/>
      <c r="I12" s="40"/>
      <c r="J12" s="6">
        <v>40</v>
      </c>
      <c r="K12" s="6">
        <v>20</v>
      </c>
      <c r="L12" s="8">
        <f>IF($A$1="USD",K12,K12*$J$3)</f>
        <v>916</v>
      </c>
      <c r="M12" s="8">
        <f t="shared" si="0"/>
        <v>36.6</v>
      </c>
      <c r="N12" s="6" t="s">
        <v>9</v>
      </c>
      <c r="O12" s="42"/>
      <c r="P12" s="6"/>
      <c r="Q12" s="6"/>
      <c r="R12" s="6"/>
      <c r="S12" s="6"/>
      <c r="T12" s="6"/>
      <c r="U12" s="79" t="s">
        <v>34</v>
      </c>
      <c r="V12" s="67"/>
    </row>
    <row r="13" spans="1:22" ht="23" x14ac:dyDescent="0.25">
      <c r="A13" s="5">
        <v>2240</v>
      </c>
      <c r="B13" s="5" t="s">
        <v>33</v>
      </c>
      <c r="C13" s="28" t="s">
        <v>15</v>
      </c>
      <c r="D13" s="6"/>
      <c r="E13" s="6"/>
      <c r="F13" s="6"/>
      <c r="G13" s="6"/>
      <c r="H13" s="6"/>
      <c r="I13" s="40"/>
      <c r="J13" s="6">
        <v>40</v>
      </c>
      <c r="K13" s="6">
        <v>60</v>
      </c>
      <c r="L13" s="8">
        <f>IF($A$1="USD",K13,K13*$J$3)</f>
        <v>2748</v>
      </c>
      <c r="M13" s="8">
        <f t="shared" si="0"/>
        <v>109.9</v>
      </c>
      <c r="N13" s="6" t="s">
        <v>9</v>
      </c>
      <c r="O13" s="42"/>
      <c r="P13" s="6"/>
      <c r="Q13" s="6"/>
      <c r="R13" s="6"/>
      <c r="S13" s="6"/>
      <c r="T13" s="6"/>
      <c r="U13" s="80"/>
      <c r="V13" s="67"/>
    </row>
    <row r="14" spans="1:22" s="14" customFormat="1" ht="57.5" x14ac:dyDescent="0.25">
      <c r="A14" s="17"/>
      <c r="B14" s="17" t="s">
        <v>197</v>
      </c>
      <c r="C14" s="29"/>
      <c r="D14" s="18"/>
      <c r="E14" s="18"/>
      <c r="F14" s="19"/>
      <c r="G14" s="19">
        <f>G15+G16</f>
        <v>112.3</v>
      </c>
      <c r="H14" s="21" t="s">
        <v>9</v>
      </c>
      <c r="I14" s="40"/>
      <c r="J14" s="18"/>
      <c r="K14" s="18"/>
      <c r="L14" s="18"/>
      <c r="M14" s="18"/>
      <c r="N14" s="18"/>
      <c r="O14" s="42"/>
      <c r="P14" s="18"/>
      <c r="Q14" s="18"/>
      <c r="R14" s="18"/>
      <c r="S14" s="18"/>
      <c r="T14" s="18"/>
      <c r="U14" s="56"/>
      <c r="V14" s="65">
        <f>G14+M14+S14</f>
        <v>112.3</v>
      </c>
    </row>
    <row r="15" spans="1:22" ht="36" customHeight="1" x14ac:dyDescent="0.25">
      <c r="A15" s="5">
        <v>2240</v>
      </c>
      <c r="B15" s="5" t="s">
        <v>38</v>
      </c>
      <c r="C15" s="28" t="s">
        <v>15</v>
      </c>
      <c r="D15" s="6">
        <v>100</v>
      </c>
      <c r="E15" s="6">
        <v>18</v>
      </c>
      <c r="F15" s="8">
        <f>IF($A$1="USD",E15,E15*$D$3)</f>
        <v>759.6</v>
      </c>
      <c r="G15" s="8">
        <f>ROUND(D15*F15/1000,1)</f>
        <v>76</v>
      </c>
      <c r="H15" s="6" t="s">
        <v>9</v>
      </c>
      <c r="I15" s="40"/>
      <c r="J15" s="6"/>
      <c r="K15" s="6"/>
      <c r="L15" s="6"/>
      <c r="M15" s="6"/>
      <c r="N15" s="6"/>
      <c r="O15" s="42"/>
      <c r="P15" s="6"/>
      <c r="Q15" s="6"/>
      <c r="R15" s="6"/>
      <c r="S15" s="6"/>
      <c r="T15" s="6"/>
      <c r="U15" s="55" t="s">
        <v>40</v>
      </c>
      <c r="V15" s="67"/>
    </row>
    <row r="16" spans="1:22" ht="69" x14ac:dyDescent="0.25">
      <c r="A16" s="5">
        <v>2240</v>
      </c>
      <c r="B16" s="5" t="s">
        <v>37</v>
      </c>
      <c r="C16" s="28" t="s">
        <v>36</v>
      </c>
      <c r="D16" s="6">
        <v>125</v>
      </c>
      <c r="E16" s="6">
        <v>6.8720379146919424</v>
      </c>
      <c r="F16" s="8">
        <f>IF($A$1="USD",E16,E16*$D$3)</f>
        <v>290</v>
      </c>
      <c r="G16" s="8">
        <f>ROUND(D16*F16/1000,1)</f>
        <v>36.299999999999997</v>
      </c>
      <c r="H16" s="6" t="s">
        <v>9</v>
      </c>
      <c r="I16" s="40"/>
      <c r="J16" s="6"/>
      <c r="K16" s="6"/>
      <c r="L16" s="6"/>
      <c r="M16" s="6"/>
      <c r="N16" s="6"/>
      <c r="O16" s="42"/>
      <c r="P16" s="6"/>
      <c r="Q16" s="6"/>
      <c r="R16" s="6"/>
      <c r="S16" s="6"/>
      <c r="T16" s="6"/>
      <c r="U16" s="55" t="s">
        <v>47</v>
      </c>
      <c r="V16" s="67"/>
    </row>
    <row r="17" spans="1:22" s="14" customFormat="1" ht="46" x14ac:dyDescent="0.25">
      <c r="A17" s="17"/>
      <c r="B17" s="17" t="s">
        <v>198</v>
      </c>
      <c r="C17" s="29"/>
      <c r="D17" s="18"/>
      <c r="E17" s="18"/>
      <c r="F17" s="18"/>
      <c r="G17" s="18">
        <f>G18</f>
        <v>911.5</v>
      </c>
      <c r="H17" s="21" t="s">
        <v>9</v>
      </c>
      <c r="I17" s="40"/>
      <c r="J17" s="18"/>
      <c r="K17" s="18"/>
      <c r="L17" s="18"/>
      <c r="M17" s="18"/>
      <c r="N17" s="18"/>
      <c r="O17" s="42"/>
      <c r="P17" s="18"/>
      <c r="Q17" s="18"/>
      <c r="R17" s="18"/>
      <c r="S17" s="18"/>
      <c r="T17" s="18"/>
      <c r="U17" s="25"/>
      <c r="V17" s="65">
        <f>G17+M17+S17</f>
        <v>911.5</v>
      </c>
    </row>
    <row r="18" spans="1:22" ht="69" x14ac:dyDescent="0.25">
      <c r="A18" s="5">
        <v>2240</v>
      </c>
      <c r="B18" s="5" t="s">
        <v>199</v>
      </c>
      <c r="C18" s="28" t="s">
        <v>15</v>
      </c>
      <c r="D18" s="6">
        <v>1200</v>
      </c>
      <c r="E18" s="6">
        <v>18</v>
      </c>
      <c r="F18" s="8">
        <f>IF($A$1="USD",E18,E18*$D$3)</f>
        <v>759.6</v>
      </c>
      <c r="G18" s="8">
        <f>ROUND(D18*F18/1000,1)</f>
        <v>911.5</v>
      </c>
      <c r="H18" s="6" t="s">
        <v>9</v>
      </c>
      <c r="I18" s="40"/>
      <c r="J18" s="6"/>
      <c r="K18" s="6"/>
      <c r="L18" s="6"/>
      <c r="M18" s="6"/>
      <c r="N18" s="6"/>
      <c r="O18" s="42"/>
      <c r="P18" s="6"/>
      <c r="Q18" s="6"/>
      <c r="R18" s="6"/>
      <c r="S18" s="6"/>
      <c r="T18" s="6"/>
      <c r="U18" s="55" t="s">
        <v>53</v>
      </c>
      <c r="V18" s="67"/>
    </row>
    <row r="19" spans="1:22" s="14" customFormat="1" ht="46" x14ac:dyDescent="0.25">
      <c r="A19" s="17"/>
      <c r="B19" s="17" t="s">
        <v>200</v>
      </c>
      <c r="C19" s="29"/>
      <c r="D19" s="18"/>
      <c r="E19" s="18"/>
      <c r="F19" s="18"/>
      <c r="G19" s="18"/>
      <c r="H19" s="18"/>
      <c r="I19" s="40"/>
      <c r="J19" s="18"/>
      <c r="K19" s="18"/>
      <c r="L19" s="18"/>
      <c r="M19" s="18">
        <f>M20</f>
        <v>384.7</v>
      </c>
      <c r="N19" s="21" t="s">
        <v>9</v>
      </c>
      <c r="O19" s="42"/>
      <c r="P19" s="18"/>
      <c r="Q19" s="18"/>
      <c r="R19" s="18"/>
      <c r="S19" s="18"/>
      <c r="T19" s="18"/>
      <c r="U19" s="54"/>
      <c r="V19" s="65">
        <f>G19+M19+S19</f>
        <v>384.7</v>
      </c>
    </row>
    <row r="20" spans="1:22" ht="69" x14ac:dyDescent="0.25">
      <c r="A20" s="5">
        <v>2240</v>
      </c>
      <c r="B20" s="5" t="s">
        <v>39</v>
      </c>
      <c r="C20" s="28" t="s">
        <v>15</v>
      </c>
      <c r="D20" s="6"/>
      <c r="E20" s="6"/>
      <c r="F20" s="6"/>
      <c r="G20" s="6"/>
      <c r="H20" s="6"/>
      <c r="I20" s="40"/>
      <c r="J20" s="6">
        <v>420</v>
      </c>
      <c r="K20" s="6">
        <v>20</v>
      </c>
      <c r="L20" s="8">
        <f>IF($A$1="USD",K20,K20*$J$3)</f>
        <v>916</v>
      </c>
      <c r="M20" s="8">
        <f>ROUND(J20*L20/1000,1)</f>
        <v>384.7</v>
      </c>
      <c r="N20" s="6" t="s">
        <v>9</v>
      </c>
      <c r="O20" s="42"/>
      <c r="P20" s="6"/>
      <c r="Q20" s="6"/>
      <c r="R20" s="6"/>
      <c r="S20" s="6"/>
      <c r="T20" s="6"/>
      <c r="U20" s="55" t="s">
        <v>49</v>
      </c>
      <c r="V20" s="67"/>
    </row>
    <row r="21" spans="1:22" s="14" customFormat="1" ht="92.25" customHeight="1" x14ac:dyDescent="0.25">
      <c r="A21" s="17"/>
      <c r="B21" s="17" t="s">
        <v>201</v>
      </c>
      <c r="C21" s="29"/>
      <c r="D21" s="18"/>
      <c r="E21" s="18"/>
      <c r="F21" s="19"/>
      <c r="G21" s="19">
        <f>G22</f>
        <v>67.5</v>
      </c>
      <c r="H21" s="21" t="s">
        <v>9</v>
      </c>
      <c r="I21" s="40"/>
      <c r="J21" s="18"/>
      <c r="K21" s="18"/>
      <c r="L21" s="18"/>
      <c r="M21" s="18"/>
      <c r="N21" s="18"/>
      <c r="O21" s="42"/>
      <c r="P21" s="18"/>
      <c r="Q21" s="18"/>
      <c r="R21" s="18"/>
      <c r="S21" s="18"/>
      <c r="T21" s="18"/>
      <c r="U21" s="25"/>
      <c r="V21" s="65">
        <f>G21+M21+S21</f>
        <v>67.5</v>
      </c>
    </row>
    <row r="22" spans="1:22" ht="23" x14ac:dyDescent="0.25">
      <c r="A22" s="5">
        <v>2240</v>
      </c>
      <c r="B22" s="5" t="s">
        <v>43</v>
      </c>
      <c r="C22" s="28" t="s">
        <v>15</v>
      </c>
      <c r="D22" s="6">
        <v>80</v>
      </c>
      <c r="E22" s="6">
        <v>20</v>
      </c>
      <c r="F22" s="8">
        <f>IF($A$1="USD",E22,E22*$D$3)</f>
        <v>844</v>
      </c>
      <c r="G22" s="8">
        <f>ROUND(D22*F22/1000,1)</f>
        <v>67.5</v>
      </c>
      <c r="H22" s="6" t="s">
        <v>9</v>
      </c>
      <c r="I22" s="40"/>
      <c r="J22" s="6"/>
      <c r="K22" s="6"/>
      <c r="L22" s="6"/>
      <c r="M22" s="6"/>
      <c r="N22" s="6"/>
      <c r="O22" s="42"/>
      <c r="P22" s="6"/>
      <c r="Q22" s="6"/>
      <c r="R22" s="6"/>
      <c r="S22" s="6"/>
      <c r="T22" s="6"/>
      <c r="U22" s="55" t="s">
        <v>41</v>
      </c>
      <c r="V22" s="67"/>
    </row>
    <row r="23" spans="1:22" s="14" customFormat="1" ht="34.5" x14ac:dyDescent="0.25">
      <c r="A23" s="17"/>
      <c r="B23" s="17" t="s">
        <v>202</v>
      </c>
      <c r="C23" s="29"/>
      <c r="D23" s="18"/>
      <c r="E23" s="18"/>
      <c r="F23" s="18"/>
      <c r="G23" s="18">
        <f>SUM(G24:G25)</f>
        <v>611.9</v>
      </c>
      <c r="H23" s="21" t="s">
        <v>9</v>
      </c>
      <c r="I23" s="40"/>
      <c r="J23" s="18"/>
      <c r="K23" s="18"/>
      <c r="L23" s="18"/>
      <c r="M23" s="18"/>
      <c r="N23" s="18"/>
      <c r="O23" s="42"/>
      <c r="P23" s="18"/>
      <c r="Q23" s="18"/>
      <c r="R23" s="18"/>
      <c r="S23" s="18"/>
      <c r="T23" s="18"/>
      <c r="U23" s="25"/>
      <c r="V23" s="65">
        <f>G23+M23+S23</f>
        <v>611.9</v>
      </c>
    </row>
    <row r="24" spans="1:22" ht="79.5" customHeight="1" x14ac:dyDescent="0.25">
      <c r="A24" s="5">
        <v>2240</v>
      </c>
      <c r="B24" s="5" t="s">
        <v>45</v>
      </c>
      <c r="C24" s="28" t="s">
        <v>15</v>
      </c>
      <c r="D24" s="6">
        <v>100</v>
      </c>
      <c r="E24" s="6">
        <v>20</v>
      </c>
      <c r="F24" s="8">
        <f>IF($A$1="USD",E24,E24*$D$3)</f>
        <v>844</v>
      </c>
      <c r="G24" s="8">
        <f>ROUND(D24*F24/1000,1)</f>
        <v>84.4</v>
      </c>
      <c r="H24" s="6" t="s">
        <v>9</v>
      </c>
      <c r="I24" s="40"/>
      <c r="J24" s="6"/>
      <c r="K24" s="6"/>
      <c r="L24" s="6"/>
      <c r="M24" s="6"/>
      <c r="N24" s="6"/>
      <c r="O24" s="42"/>
      <c r="P24" s="6"/>
      <c r="Q24" s="6"/>
      <c r="R24" s="6"/>
      <c r="S24" s="6"/>
      <c r="T24" s="6"/>
      <c r="U24" s="55" t="s">
        <v>203</v>
      </c>
      <c r="V24" s="67"/>
    </row>
    <row r="25" spans="1:22" ht="23" x14ac:dyDescent="0.25">
      <c r="A25" s="5">
        <v>3160</v>
      </c>
      <c r="B25" s="5" t="s">
        <v>42</v>
      </c>
      <c r="C25" s="28" t="s">
        <v>15</v>
      </c>
      <c r="D25" s="6">
        <v>500</v>
      </c>
      <c r="E25" s="6">
        <v>25</v>
      </c>
      <c r="F25" s="8">
        <f>IF($A$1="USD",E25,E25*$D$3)</f>
        <v>1055</v>
      </c>
      <c r="G25" s="8">
        <f>ROUND(D25*F25/1000,1)</f>
        <v>527.5</v>
      </c>
      <c r="H25" s="6" t="s">
        <v>9</v>
      </c>
      <c r="I25" s="40"/>
      <c r="J25" s="6"/>
      <c r="K25" s="6"/>
      <c r="L25" s="6"/>
      <c r="M25" s="6"/>
      <c r="N25" s="6"/>
      <c r="O25" s="42"/>
      <c r="P25" s="6"/>
      <c r="Q25" s="6"/>
      <c r="R25" s="6"/>
      <c r="S25" s="6"/>
      <c r="T25" s="6"/>
      <c r="U25" s="55" t="s">
        <v>204</v>
      </c>
      <c r="V25" s="67"/>
    </row>
    <row r="26" spans="1:22" s="14" customFormat="1" ht="23" x14ac:dyDescent="0.25">
      <c r="A26" s="17"/>
      <c r="B26" s="17" t="s">
        <v>206</v>
      </c>
      <c r="C26" s="29"/>
      <c r="D26" s="18"/>
      <c r="E26" s="18"/>
      <c r="F26" s="18"/>
      <c r="G26" s="18">
        <f>G27</f>
        <v>135</v>
      </c>
      <c r="H26" s="21" t="s">
        <v>9</v>
      </c>
      <c r="I26" s="40"/>
      <c r="J26" s="18"/>
      <c r="K26" s="18"/>
      <c r="L26" s="18"/>
      <c r="M26" s="18"/>
      <c r="N26" s="18"/>
      <c r="O26" s="42"/>
      <c r="P26" s="18"/>
      <c r="Q26" s="18"/>
      <c r="R26" s="18"/>
      <c r="S26" s="18"/>
      <c r="T26" s="18"/>
      <c r="U26" s="25"/>
      <c r="V26" s="65">
        <f>G26+M26+S26</f>
        <v>135</v>
      </c>
    </row>
    <row r="27" spans="1:22" ht="34.5" x14ac:dyDescent="0.25">
      <c r="A27" s="5">
        <v>2240</v>
      </c>
      <c r="B27" s="5" t="s">
        <v>44</v>
      </c>
      <c r="C27" s="28" t="s">
        <v>15</v>
      </c>
      <c r="D27" s="6">
        <v>160</v>
      </c>
      <c r="E27" s="6">
        <v>20</v>
      </c>
      <c r="F27" s="8">
        <f>IF($A$1="USD",E27,E27*$D$3)</f>
        <v>844</v>
      </c>
      <c r="G27" s="8">
        <f>ROUND(D27*F27/1000,1)</f>
        <v>135</v>
      </c>
      <c r="H27" s="6" t="s">
        <v>9</v>
      </c>
      <c r="I27" s="40"/>
      <c r="J27" s="6"/>
      <c r="K27" s="6"/>
      <c r="L27" s="6"/>
      <c r="M27" s="6"/>
      <c r="N27" s="6"/>
      <c r="O27" s="42"/>
      <c r="P27" s="6"/>
      <c r="Q27" s="6"/>
      <c r="R27" s="6"/>
      <c r="S27" s="6"/>
      <c r="T27" s="6"/>
      <c r="U27" s="55" t="s">
        <v>205</v>
      </c>
      <c r="V27" s="67"/>
    </row>
    <row r="28" spans="1:22" s="14" customFormat="1" ht="46" x14ac:dyDescent="0.25">
      <c r="A28" s="17"/>
      <c r="B28" s="17" t="s">
        <v>207</v>
      </c>
      <c r="C28" s="29"/>
      <c r="D28" s="18"/>
      <c r="E28" s="18"/>
      <c r="F28" s="18"/>
      <c r="G28" s="18">
        <f>SUM(G29:G31)</f>
        <v>531.6</v>
      </c>
      <c r="H28" s="21" t="s">
        <v>9</v>
      </c>
      <c r="I28" s="40"/>
      <c r="J28" s="18"/>
      <c r="K28" s="18"/>
      <c r="L28" s="18"/>
      <c r="M28" s="18">
        <f>SUM(M29:M31)</f>
        <v>446.2</v>
      </c>
      <c r="N28" s="21" t="s">
        <v>9</v>
      </c>
      <c r="O28" s="42"/>
      <c r="P28" s="18"/>
      <c r="Q28" s="18"/>
      <c r="R28" s="18"/>
      <c r="S28" s="18"/>
      <c r="T28" s="18"/>
      <c r="U28" s="25"/>
      <c r="V28" s="65">
        <f>G28+M28+S28</f>
        <v>977.8</v>
      </c>
    </row>
    <row r="29" spans="1:22" ht="91.5" customHeight="1" x14ac:dyDescent="0.25">
      <c r="A29" s="5">
        <v>2240</v>
      </c>
      <c r="B29" s="5" t="s">
        <v>46</v>
      </c>
      <c r="C29" s="28" t="s">
        <v>15</v>
      </c>
      <c r="D29" s="6">
        <v>504</v>
      </c>
      <c r="E29" s="6">
        <v>20</v>
      </c>
      <c r="F29" s="8">
        <f>IF($A$1="USD",E29,E29*$D$3)</f>
        <v>844</v>
      </c>
      <c r="G29" s="8">
        <f>ROUND(D29*F29/1000,1)</f>
        <v>425.4</v>
      </c>
      <c r="H29" s="6" t="s">
        <v>9</v>
      </c>
      <c r="I29" s="40"/>
      <c r="J29" s="6">
        <v>360</v>
      </c>
      <c r="K29" s="6">
        <v>20</v>
      </c>
      <c r="L29" s="8">
        <f>IF($A$1="USD",K29,K29*$J$3)</f>
        <v>916</v>
      </c>
      <c r="M29" s="8">
        <f t="shared" ref="M29:M31" si="1">ROUND(J29*L29/1000,1)</f>
        <v>329.8</v>
      </c>
      <c r="N29" s="6" t="s">
        <v>9</v>
      </c>
      <c r="O29" s="42"/>
      <c r="P29" s="6"/>
      <c r="Q29" s="6"/>
      <c r="R29" s="6"/>
      <c r="S29" s="6"/>
      <c r="T29" s="6"/>
      <c r="U29" s="55" t="s">
        <v>208</v>
      </c>
      <c r="V29" s="67"/>
    </row>
    <row r="30" spans="1:22" ht="80.5" x14ac:dyDescent="0.25">
      <c r="A30" s="5">
        <v>2240</v>
      </c>
      <c r="B30" s="5" t="s">
        <v>37</v>
      </c>
      <c r="C30" s="28" t="s">
        <v>36</v>
      </c>
      <c r="D30" s="6">
        <v>90</v>
      </c>
      <c r="E30" s="22">
        <v>20.142180094786728</v>
      </c>
      <c r="F30" s="8">
        <f>IF($A$1="USD",E30,E30*$D$3)</f>
        <v>850</v>
      </c>
      <c r="G30" s="8">
        <f t="shared" ref="G30:G31" si="2">ROUND(D30*F30/1000,1)</f>
        <v>76.5</v>
      </c>
      <c r="H30" s="6" t="s">
        <v>9</v>
      </c>
      <c r="I30" s="40"/>
      <c r="J30" s="6">
        <v>90</v>
      </c>
      <c r="K30" s="6">
        <v>20.414847161572055</v>
      </c>
      <c r="L30" s="8">
        <f>IF($A$1="USD",K30,K30*$J$3)</f>
        <v>935.00000000000011</v>
      </c>
      <c r="M30" s="8">
        <f t="shared" si="1"/>
        <v>84.2</v>
      </c>
      <c r="N30" s="6" t="s">
        <v>9</v>
      </c>
      <c r="O30" s="42"/>
      <c r="P30" s="6"/>
      <c r="Q30" s="6"/>
      <c r="R30" s="6"/>
      <c r="S30" s="6"/>
      <c r="T30" s="6"/>
      <c r="U30" s="55" t="s">
        <v>87</v>
      </c>
      <c r="V30" s="67"/>
    </row>
    <row r="31" spans="1:22" ht="46" x14ac:dyDescent="0.25">
      <c r="A31" s="5">
        <v>2240</v>
      </c>
      <c r="B31" s="5" t="s">
        <v>122</v>
      </c>
      <c r="C31" s="28" t="s">
        <v>48</v>
      </c>
      <c r="D31" s="6">
        <v>54</v>
      </c>
      <c r="E31" s="6">
        <v>13.033175355450236</v>
      </c>
      <c r="F31" s="8">
        <f>IF($A$1="USD",E31,E31*$D$3)</f>
        <v>550</v>
      </c>
      <c r="G31" s="8">
        <f t="shared" si="2"/>
        <v>29.7</v>
      </c>
      <c r="H31" s="6" t="s">
        <v>9</v>
      </c>
      <c r="I31" s="40"/>
      <c r="J31" s="6">
        <v>54</v>
      </c>
      <c r="K31" s="6">
        <v>13</v>
      </c>
      <c r="L31" s="8">
        <f>IF($A$1="USD",K31,K31*$J$3)</f>
        <v>595.4</v>
      </c>
      <c r="M31" s="8">
        <f t="shared" si="1"/>
        <v>32.200000000000003</v>
      </c>
      <c r="N31" s="6" t="s">
        <v>9</v>
      </c>
      <c r="O31" s="42"/>
      <c r="P31" s="6"/>
      <c r="Q31" s="6"/>
      <c r="R31" s="6"/>
      <c r="S31" s="6"/>
      <c r="T31" s="6"/>
      <c r="U31" s="55" t="s">
        <v>209</v>
      </c>
      <c r="V31" s="67"/>
    </row>
    <row r="32" spans="1:22" ht="46" x14ac:dyDescent="0.25">
      <c r="A32" s="17"/>
      <c r="B32" s="17" t="s">
        <v>210</v>
      </c>
      <c r="C32" s="29"/>
      <c r="D32" s="18"/>
      <c r="E32" s="18"/>
      <c r="F32" s="18"/>
      <c r="G32" s="18"/>
      <c r="H32" s="18"/>
      <c r="I32" s="40"/>
      <c r="J32" s="18"/>
      <c r="K32" s="18"/>
      <c r="L32" s="18"/>
      <c r="M32" s="18">
        <f>SUM(M33:M37)</f>
        <v>568.4</v>
      </c>
      <c r="N32" s="21" t="s">
        <v>9</v>
      </c>
      <c r="O32" s="42"/>
      <c r="P32" s="18"/>
      <c r="Q32" s="18"/>
      <c r="R32" s="18"/>
      <c r="S32" s="18"/>
      <c r="T32" s="18"/>
      <c r="U32" s="25"/>
      <c r="V32" s="65">
        <f>G32+M32+S32</f>
        <v>568.4</v>
      </c>
    </row>
    <row r="33" spans="1:22" ht="23" x14ac:dyDescent="0.25">
      <c r="A33" s="5">
        <v>2240</v>
      </c>
      <c r="B33" s="5" t="s">
        <v>60</v>
      </c>
      <c r="C33" s="28" t="s">
        <v>15</v>
      </c>
      <c r="D33" s="6"/>
      <c r="E33" s="6"/>
      <c r="F33" s="6"/>
      <c r="G33" s="6"/>
      <c r="H33" s="6"/>
      <c r="I33" s="40"/>
      <c r="J33" s="6">
        <v>60</v>
      </c>
      <c r="K33" s="6">
        <v>18</v>
      </c>
      <c r="L33" s="8">
        <f>IF($A$1="USD",K33,K33*$J$3)</f>
        <v>824.4</v>
      </c>
      <c r="M33" s="8">
        <f t="shared" ref="M33:M37" si="3">ROUND(J33*L33/1000,1)</f>
        <v>49.5</v>
      </c>
      <c r="N33" s="6" t="s">
        <v>9</v>
      </c>
      <c r="O33" s="42"/>
      <c r="P33" s="6"/>
      <c r="Q33" s="6"/>
      <c r="R33" s="6"/>
      <c r="S33" s="6"/>
      <c r="T33" s="6"/>
      <c r="U33" s="55" t="s">
        <v>52</v>
      </c>
      <c r="V33" s="67"/>
    </row>
    <row r="34" spans="1:22" ht="104.25" customHeight="1" x14ac:dyDescent="0.25">
      <c r="A34" s="5">
        <v>2240</v>
      </c>
      <c r="B34" s="5" t="s">
        <v>62</v>
      </c>
      <c r="C34" s="28" t="s">
        <v>15</v>
      </c>
      <c r="D34" s="6"/>
      <c r="E34" s="6"/>
      <c r="F34" s="6"/>
      <c r="G34" s="6"/>
      <c r="H34" s="6"/>
      <c r="I34" s="40"/>
      <c r="J34" s="6">
        <v>380</v>
      </c>
      <c r="K34" s="6">
        <v>18</v>
      </c>
      <c r="L34" s="8">
        <f>IF($A$1="USD",K34,K34*$J$3)</f>
        <v>824.4</v>
      </c>
      <c r="M34" s="8">
        <f t="shared" si="3"/>
        <v>313.3</v>
      </c>
      <c r="N34" s="6" t="s">
        <v>9</v>
      </c>
      <c r="O34" s="42"/>
      <c r="P34" s="6"/>
      <c r="Q34" s="6"/>
      <c r="R34" s="6"/>
      <c r="S34" s="6"/>
      <c r="T34" s="6"/>
      <c r="U34" s="55" t="s">
        <v>61</v>
      </c>
      <c r="V34" s="67"/>
    </row>
    <row r="35" spans="1:22" ht="47.25" customHeight="1" x14ac:dyDescent="0.25">
      <c r="A35" s="5">
        <v>2240</v>
      </c>
      <c r="B35" s="5" t="s">
        <v>57</v>
      </c>
      <c r="C35" s="28" t="s">
        <v>58</v>
      </c>
      <c r="D35" s="6"/>
      <c r="E35" s="6"/>
      <c r="F35" s="6"/>
      <c r="G35" s="6"/>
      <c r="H35" s="6"/>
      <c r="I35" s="40"/>
      <c r="J35" s="6">
        <v>1</v>
      </c>
      <c r="K35" s="6">
        <v>1146.288209606987</v>
      </c>
      <c r="L35" s="8">
        <f>IF($A$1="USD",K35,K35*$J$3)</f>
        <v>52500</v>
      </c>
      <c r="M35" s="8">
        <f t="shared" si="3"/>
        <v>52.5</v>
      </c>
      <c r="N35" s="6" t="s">
        <v>9</v>
      </c>
      <c r="O35" s="42"/>
      <c r="P35" s="6"/>
      <c r="Q35" s="6"/>
      <c r="R35" s="6"/>
      <c r="S35" s="6"/>
      <c r="T35" s="6"/>
      <c r="U35" s="55" t="s">
        <v>59</v>
      </c>
      <c r="V35" s="67"/>
    </row>
    <row r="36" spans="1:22" ht="46" x14ac:dyDescent="0.25">
      <c r="A36" s="5">
        <v>2240</v>
      </c>
      <c r="B36" s="5" t="s">
        <v>37</v>
      </c>
      <c r="C36" s="28" t="s">
        <v>36</v>
      </c>
      <c r="D36" s="6"/>
      <c r="E36" s="6"/>
      <c r="F36" s="6"/>
      <c r="G36" s="6"/>
      <c r="H36" s="6"/>
      <c r="I36" s="40"/>
      <c r="J36" s="6">
        <v>250</v>
      </c>
      <c r="K36" s="6">
        <v>6.9650655021834069</v>
      </c>
      <c r="L36" s="8">
        <f>IF($A$1="USD",K36,K36*$J$3)</f>
        <v>319</v>
      </c>
      <c r="M36" s="8">
        <f t="shared" si="3"/>
        <v>79.8</v>
      </c>
      <c r="N36" s="6" t="s">
        <v>9</v>
      </c>
      <c r="O36" s="42"/>
      <c r="P36" s="6"/>
      <c r="Q36" s="6"/>
      <c r="R36" s="6"/>
      <c r="S36" s="6"/>
      <c r="T36" s="6"/>
      <c r="U36" s="55" t="s">
        <v>55</v>
      </c>
      <c r="V36" s="67"/>
    </row>
    <row r="37" spans="1:22" ht="69.75" customHeight="1" x14ac:dyDescent="0.25">
      <c r="A37" s="5">
        <v>2240</v>
      </c>
      <c r="B37" s="5" t="s">
        <v>54</v>
      </c>
      <c r="C37" s="28" t="s">
        <v>15</v>
      </c>
      <c r="D37" s="6"/>
      <c r="E37" s="6"/>
      <c r="F37" s="6"/>
      <c r="G37" s="6"/>
      <c r="H37" s="6"/>
      <c r="I37" s="40"/>
      <c r="J37" s="6">
        <v>80</v>
      </c>
      <c r="K37" s="6">
        <v>20</v>
      </c>
      <c r="L37" s="8">
        <f>IF($A$1="USD",K37,K37*$J$3)</f>
        <v>916</v>
      </c>
      <c r="M37" s="8">
        <f t="shared" si="3"/>
        <v>73.3</v>
      </c>
      <c r="N37" s="6" t="s">
        <v>9</v>
      </c>
      <c r="O37" s="42"/>
      <c r="P37" s="6"/>
      <c r="Q37" s="6"/>
      <c r="R37" s="6"/>
      <c r="S37" s="6"/>
      <c r="T37" s="6"/>
      <c r="U37" s="55" t="s">
        <v>211</v>
      </c>
      <c r="V37" s="67"/>
    </row>
    <row r="39" spans="1:22" x14ac:dyDescent="0.25">
      <c r="A39" s="49">
        <v>2240</v>
      </c>
      <c r="B39" s="49"/>
      <c r="C39" s="49"/>
      <c r="D39" s="50"/>
      <c r="E39" s="50"/>
      <c r="F39" s="50"/>
      <c r="G39" s="50">
        <f>G7-G40</f>
        <v>1842.2999999999997</v>
      </c>
      <c r="H39" s="50"/>
      <c r="I39" s="50"/>
      <c r="J39" s="50"/>
      <c r="K39" s="50"/>
      <c r="L39" s="50"/>
      <c r="M39" s="50">
        <f>M7</f>
        <v>2278.6</v>
      </c>
      <c r="N39" s="50"/>
      <c r="O39" s="50"/>
      <c r="P39" s="50"/>
      <c r="Q39" s="50"/>
      <c r="R39" s="50"/>
      <c r="S39" s="50"/>
      <c r="T39" s="50"/>
      <c r="U39" s="50"/>
      <c r="V39" s="3"/>
    </row>
    <row r="40" spans="1:22" x14ac:dyDescent="0.25">
      <c r="A40" s="49">
        <v>3160</v>
      </c>
      <c r="B40" s="49"/>
      <c r="C40" s="49"/>
      <c r="D40" s="50"/>
      <c r="E40" s="50"/>
      <c r="F40" s="50"/>
      <c r="G40" s="50">
        <f>G25</f>
        <v>527.5</v>
      </c>
      <c r="H40" s="50"/>
      <c r="I40" s="50"/>
      <c r="J40" s="50"/>
      <c r="K40" s="50"/>
      <c r="L40" s="50"/>
      <c r="M40" s="50"/>
      <c r="N40" s="50"/>
      <c r="O40" s="50"/>
      <c r="P40" s="50"/>
      <c r="Q40" s="50"/>
      <c r="R40" s="50"/>
      <c r="S40" s="50"/>
      <c r="T40" s="50"/>
      <c r="U40" s="49"/>
    </row>
    <row r="110" spans="1:22" s="1" customFormat="1" x14ac:dyDescent="0.35">
      <c r="A110" s="38" t="s">
        <v>1</v>
      </c>
      <c r="D110" s="2"/>
      <c r="E110" s="2"/>
      <c r="F110" s="2"/>
      <c r="G110" s="2"/>
      <c r="H110" s="2"/>
      <c r="I110" s="2"/>
      <c r="J110" s="2"/>
      <c r="K110" s="2"/>
      <c r="L110" s="2"/>
      <c r="M110" s="2"/>
      <c r="N110" s="2"/>
      <c r="O110" s="2"/>
      <c r="P110" s="2"/>
      <c r="Q110" s="2"/>
      <c r="R110" s="2"/>
      <c r="S110" s="2"/>
      <c r="T110" s="2"/>
      <c r="V110" s="2"/>
    </row>
    <row r="111" spans="1:22" s="1" customFormat="1" x14ac:dyDescent="0.35">
      <c r="A111" s="38" t="s">
        <v>0</v>
      </c>
      <c r="D111" s="2"/>
      <c r="E111" s="2"/>
      <c r="F111" s="2"/>
      <c r="G111" s="2"/>
      <c r="H111" s="2"/>
      <c r="I111" s="2"/>
      <c r="J111" s="2"/>
      <c r="K111" s="2"/>
      <c r="L111" s="2"/>
      <c r="M111" s="2"/>
      <c r="N111" s="2"/>
      <c r="O111" s="2"/>
      <c r="P111" s="2"/>
      <c r="Q111" s="2"/>
      <c r="R111" s="2"/>
      <c r="S111" s="2"/>
      <c r="T111" s="2"/>
      <c r="V111" s="2"/>
    </row>
  </sheetData>
  <dataConsolidate link="1"/>
  <mergeCells count="11">
    <mergeCell ref="V4:V5"/>
    <mergeCell ref="U10:U11"/>
    <mergeCell ref="U12:U13"/>
    <mergeCell ref="B1:U1"/>
    <mergeCell ref="A4:A5"/>
    <mergeCell ref="B4:B5"/>
    <mergeCell ref="C4:C5"/>
    <mergeCell ref="D4:H4"/>
    <mergeCell ref="J4:N4"/>
    <mergeCell ref="P4:T4"/>
    <mergeCell ref="U4:U5"/>
  </mergeCells>
  <dataValidations count="2">
    <dataValidation type="list" allowBlank="1" showInputMessage="1" showErrorMessage="1" sqref="G3:I3" xr:uid="{00000000-0002-0000-0400-000000000000}">
      <formula1>#REF!</formula1>
    </dataValidation>
    <dataValidation type="list" allowBlank="1" showInputMessage="1" showErrorMessage="1" sqref="A1" xr:uid="{00000000-0002-0000-0400-000001000000}">
      <formula1>$A$110:$A$111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88"/>
  <sheetViews>
    <sheetView tabSelected="1" zoomScaleNormal="100" workbookViewId="0">
      <pane xSplit="2" ySplit="8" topLeftCell="O15" activePane="bottomRight" state="frozen"/>
      <selection pane="topRight" activeCell="D1" sqref="D1"/>
      <selection pane="bottomLeft" activeCell="A10" sqref="A10"/>
      <selection pane="bottomRight" activeCell="B12" sqref="B12"/>
    </sheetView>
  </sheetViews>
  <sheetFormatPr defaultColWidth="9.08984375" defaultRowHeight="11.5" x14ac:dyDescent="0.25"/>
  <cols>
    <col min="1" max="1" width="5.453125" style="1" bestFit="1" customWidth="1"/>
    <col min="2" max="2" width="65.08984375" style="1" customWidth="1"/>
    <col min="3" max="3" width="14.453125" style="1" bestFit="1" customWidth="1"/>
    <col min="4" max="4" width="9" style="2" bestFit="1" customWidth="1"/>
    <col min="5" max="5" width="8.453125" style="2" hidden="1" customWidth="1"/>
    <col min="6" max="6" width="10.6328125" style="2" bestFit="1" customWidth="1"/>
    <col min="7" max="7" width="12.36328125" style="2" bestFit="1" customWidth="1"/>
    <col min="8" max="8" width="7.453125" style="2" bestFit="1" customWidth="1"/>
    <col min="9" max="9" width="1.36328125" style="2" customWidth="1"/>
    <col min="10" max="10" width="8.90625" style="2" customWidth="1"/>
    <col min="11" max="11" width="10.6328125" style="2" hidden="1" customWidth="1"/>
    <col min="12" max="12" width="11.6328125" style="2" bestFit="1" customWidth="1"/>
    <col min="13" max="13" width="13.08984375" style="2" bestFit="1" customWidth="1"/>
    <col min="14" max="14" width="7.453125" style="2" bestFit="1" customWidth="1"/>
    <col min="15" max="15" width="1.08984375" style="2" customWidth="1"/>
    <col min="16" max="16" width="8.90625" style="2" customWidth="1"/>
    <col min="17" max="17" width="10.36328125" style="2" hidden="1" customWidth="1"/>
    <col min="18" max="18" width="11.6328125" style="2" bestFit="1" customWidth="1"/>
    <col min="19" max="19" width="13.08984375" style="2" bestFit="1" customWidth="1"/>
    <col min="20" max="20" width="7.453125" style="2" bestFit="1" customWidth="1"/>
    <col min="21" max="21" width="80.6328125" style="1" customWidth="1"/>
    <col min="22" max="22" width="12.08984375" style="1" bestFit="1" customWidth="1"/>
    <col min="23" max="23" width="12.08984375" style="4" bestFit="1" customWidth="1"/>
    <col min="24" max="16384" width="9.08984375" style="4"/>
  </cols>
  <sheetData>
    <row r="1" spans="1:22" ht="13.5" customHeight="1" x14ac:dyDescent="0.25">
      <c r="A1" s="11" t="s">
        <v>1</v>
      </c>
      <c r="B1" s="73" t="s">
        <v>196</v>
      </c>
      <c r="C1" s="73"/>
      <c r="D1" s="73"/>
      <c r="E1" s="73"/>
      <c r="F1" s="73"/>
      <c r="G1" s="73"/>
      <c r="H1" s="73"/>
      <c r="I1" s="73"/>
      <c r="J1" s="73"/>
      <c r="K1" s="73"/>
      <c r="L1" s="73"/>
      <c r="M1" s="73"/>
      <c r="N1" s="73"/>
      <c r="O1" s="73"/>
      <c r="P1" s="73"/>
      <c r="Q1" s="73"/>
      <c r="R1" s="73"/>
      <c r="S1" s="73"/>
      <c r="T1" s="73"/>
      <c r="U1" s="73"/>
    </row>
    <row r="2" spans="1:22" x14ac:dyDescent="0.25">
      <c r="G2" s="4"/>
      <c r="H2" s="4"/>
      <c r="I2" s="4"/>
    </row>
    <row r="3" spans="1:22" s="12" customFormat="1" hidden="1" x14ac:dyDescent="0.25">
      <c r="A3" s="10"/>
      <c r="B3" s="10"/>
      <c r="D3" s="3">
        <v>42.2</v>
      </c>
      <c r="E3" s="16"/>
      <c r="F3" s="3"/>
      <c r="G3" s="11"/>
      <c r="H3" s="11"/>
      <c r="I3" s="11"/>
      <c r="J3" s="12">
        <v>45.8</v>
      </c>
      <c r="K3" s="3"/>
      <c r="L3" s="3"/>
      <c r="M3" s="3"/>
      <c r="N3" s="3"/>
      <c r="O3" s="3"/>
      <c r="P3" s="3">
        <v>49.7</v>
      </c>
      <c r="Q3" s="3"/>
      <c r="R3" s="3"/>
      <c r="S3" s="3"/>
      <c r="T3" s="3"/>
      <c r="U3" s="10"/>
      <c r="V3" s="10"/>
    </row>
    <row r="4" spans="1:22" ht="15" customHeight="1" x14ac:dyDescent="0.25">
      <c r="A4" s="74" t="s">
        <v>8</v>
      </c>
      <c r="B4" s="74" t="s">
        <v>219</v>
      </c>
      <c r="C4" s="74" t="s">
        <v>5</v>
      </c>
      <c r="D4" s="76" t="s">
        <v>215</v>
      </c>
      <c r="E4" s="77"/>
      <c r="F4" s="77"/>
      <c r="G4" s="77"/>
      <c r="H4" s="78"/>
      <c r="I4" s="39"/>
      <c r="J4" s="76" t="s">
        <v>216</v>
      </c>
      <c r="K4" s="77"/>
      <c r="L4" s="77"/>
      <c r="M4" s="77"/>
      <c r="N4" s="78"/>
      <c r="O4" s="41"/>
      <c r="P4" s="76" t="s">
        <v>217</v>
      </c>
      <c r="Q4" s="77"/>
      <c r="R4" s="77"/>
      <c r="S4" s="77"/>
      <c r="T4" s="78"/>
      <c r="U4" s="74" t="s">
        <v>18</v>
      </c>
      <c r="V4" s="71" t="s">
        <v>223</v>
      </c>
    </row>
    <row r="5" spans="1:22" ht="30" customHeight="1" x14ac:dyDescent="0.25">
      <c r="A5" s="75"/>
      <c r="B5" s="75"/>
      <c r="C5" s="75"/>
      <c r="D5" s="13" t="s">
        <v>3</v>
      </c>
      <c r="E5" s="13" t="s">
        <v>4</v>
      </c>
      <c r="F5" s="13" t="s">
        <v>56</v>
      </c>
      <c r="G5" s="13" t="s">
        <v>222</v>
      </c>
      <c r="H5" s="13" t="s">
        <v>10</v>
      </c>
      <c r="I5" s="40"/>
      <c r="J5" s="13" t="s">
        <v>3</v>
      </c>
      <c r="K5" s="13" t="s">
        <v>4</v>
      </c>
      <c r="L5" s="13" t="s">
        <v>56</v>
      </c>
      <c r="M5" s="13" t="s">
        <v>222</v>
      </c>
      <c r="N5" s="13" t="s">
        <v>10</v>
      </c>
      <c r="O5" s="42"/>
      <c r="P5" s="13" t="s">
        <v>3</v>
      </c>
      <c r="Q5" s="13" t="s">
        <v>4</v>
      </c>
      <c r="R5" s="13" t="s">
        <v>56</v>
      </c>
      <c r="S5" s="13" t="s">
        <v>222</v>
      </c>
      <c r="T5" s="13" t="s">
        <v>10</v>
      </c>
      <c r="U5" s="75"/>
      <c r="V5" s="72"/>
    </row>
    <row r="6" spans="1:22" s="15" customFormat="1" ht="12.5" x14ac:dyDescent="0.25">
      <c r="A6" s="31"/>
      <c r="B6" s="32" t="s">
        <v>218</v>
      </c>
      <c r="C6" s="33"/>
      <c r="D6" s="34"/>
      <c r="E6" s="34"/>
      <c r="F6" s="34"/>
      <c r="G6" s="45">
        <f>G7+G8</f>
        <v>202.60000000000002</v>
      </c>
      <c r="H6" s="34"/>
      <c r="I6" s="40"/>
      <c r="J6" s="36"/>
      <c r="K6" s="36"/>
      <c r="L6" s="36"/>
      <c r="M6" s="45">
        <f>M7+M8</f>
        <v>238.1</v>
      </c>
      <c r="N6" s="36"/>
      <c r="O6" s="42"/>
      <c r="P6" s="36"/>
      <c r="Q6" s="36"/>
      <c r="R6" s="36"/>
      <c r="S6" s="45">
        <f>S7+S8</f>
        <v>0</v>
      </c>
      <c r="T6" s="36"/>
      <c r="U6" s="32"/>
      <c r="V6" s="66"/>
    </row>
    <row r="7" spans="1:22" s="15" customFormat="1" ht="12.5" x14ac:dyDescent="0.25">
      <c r="A7" s="31"/>
      <c r="B7" s="31" t="s">
        <v>6</v>
      </c>
      <c r="C7" s="33"/>
      <c r="D7" s="34"/>
      <c r="E7" s="34"/>
      <c r="F7" s="34"/>
      <c r="G7" s="47">
        <f>G12</f>
        <v>202.60000000000002</v>
      </c>
      <c r="H7" s="34"/>
      <c r="I7" s="40"/>
      <c r="J7" s="46"/>
      <c r="K7" s="46"/>
      <c r="L7" s="46"/>
      <c r="M7" s="47">
        <f>M9</f>
        <v>238.1</v>
      </c>
      <c r="N7" s="46"/>
      <c r="O7" s="48"/>
      <c r="P7" s="46"/>
      <c r="Q7" s="46"/>
      <c r="R7" s="46"/>
      <c r="S7" s="47"/>
      <c r="T7" s="46"/>
      <c r="U7" s="31"/>
      <c r="V7" s="66"/>
    </row>
    <row r="8" spans="1:22" s="15" customFormat="1" ht="12.5" x14ac:dyDescent="0.25">
      <c r="A8" s="31"/>
      <c r="B8" s="31" t="s">
        <v>7</v>
      </c>
      <c r="C8" s="33"/>
      <c r="D8" s="34"/>
      <c r="E8" s="34"/>
      <c r="F8" s="34"/>
      <c r="G8" s="47"/>
      <c r="H8" s="34"/>
      <c r="I8" s="40"/>
      <c r="J8" s="46"/>
      <c r="K8" s="46"/>
      <c r="L8" s="46"/>
      <c r="M8" s="47"/>
      <c r="N8" s="46"/>
      <c r="O8" s="48"/>
      <c r="P8" s="46"/>
      <c r="Q8" s="46"/>
      <c r="R8" s="46"/>
      <c r="S8" s="47"/>
      <c r="T8" s="46"/>
      <c r="U8" s="31"/>
      <c r="V8" s="66"/>
    </row>
    <row r="9" spans="1:22" s="14" customFormat="1" ht="149.5" x14ac:dyDescent="0.25">
      <c r="A9" s="17"/>
      <c r="B9" s="17" t="s">
        <v>213</v>
      </c>
      <c r="C9" s="29"/>
      <c r="D9" s="18"/>
      <c r="E9" s="18"/>
      <c r="F9" s="18"/>
      <c r="G9" s="18"/>
      <c r="H9" s="18"/>
      <c r="I9" s="40"/>
      <c r="J9" s="18"/>
      <c r="K9" s="18"/>
      <c r="L9" s="18"/>
      <c r="M9" s="18">
        <f>SUM(M10:M11)</f>
        <v>238.1</v>
      </c>
      <c r="N9" s="21" t="s">
        <v>9</v>
      </c>
      <c r="O9" s="42"/>
      <c r="P9" s="18"/>
      <c r="Q9" s="18"/>
      <c r="R9" s="18"/>
      <c r="S9" s="18"/>
      <c r="T9" s="18"/>
      <c r="U9" s="17"/>
      <c r="V9" s="65">
        <f>G9+M9+S9</f>
        <v>238.1</v>
      </c>
    </row>
    <row r="10" spans="1:22" ht="57.5" x14ac:dyDescent="0.25">
      <c r="A10" s="5">
        <v>2240</v>
      </c>
      <c r="B10" s="9" t="s">
        <v>16</v>
      </c>
      <c r="C10" s="28" t="s">
        <v>15</v>
      </c>
      <c r="D10" s="6"/>
      <c r="E10" s="6"/>
      <c r="F10" s="8"/>
      <c r="G10" s="8"/>
      <c r="H10" s="6"/>
      <c r="I10" s="40"/>
      <c r="J10" s="6">
        <v>220</v>
      </c>
      <c r="K10" s="6">
        <v>20</v>
      </c>
      <c r="L10" s="8">
        <f t="shared" ref="L10:L11" si="0">IF($A$1="USD",K10,K10*$J$3)</f>
        <v>916</v>
      </c>
      <c r="M10" s="8">
        <f t="shared" ref="M10:M11" si="1">ROUND(J10*L10/1000,1)</f>
        <v>201.5</v>
      </c>
      <c r="N10" s="6" t="s">
        <v>9</v>
      </c>
      <c r="O10" s="42"/>
      <c r="P10" s="6"/>
      <c r="Q10" s="6"/>
      <c r="R10" s="6"/>
      <c r="S10" s="6"/>
      <c r="T10" s="6"/>
      <c r="U10" s="5" t="s">
        <v>212</v>
      </c>
      <c r="V10" s="69"/>
    </row>
    <row r="11" spans="1:22" ht="34.5" customHeight="1" x14ac:dyDescent="0.25">
      <c r="A11" s="5">
        <v>2240</v>
      </c>
      <c r="B11" s="5" t="s">
        <v>17</v>
      </c>
      <c r="C11" s="28" t="s">
        <v>15</v>
      </c>
      <c r="D11" s="6"/>
      <c r="E11" s="6"/>
      <c r="F11" s="8"/>
      <c r="G11" s="8"/>
      <c r="H11" s="6"/>
      <c r="I11" s="40"/>
      <c r="J11" s="6">
        <v>40</v>
      </c>
      <c r="K11" s="6">
        <v>20</v>
      </c>
      <c r="L11" s="8">
        <f t="shared" si="0"/>
        <v>916</v>
      </c>
      <c r="M11" s="8">
        <f t="shared" si="1"/>
        <v>36.6</v>
      </c>
      <c r="N11" s="6" t="s">
        <v>9</v>
      </c>
      <c r="O11" s="42"/>
      <c r="P11" s="6"/>
      <c r="Q11" s="6"/>
      <c r="R11" s="6"/>
      <c r="S11" s="6"/>
      <c r="T11" s="6"/>
      <c r="U11" s="5" t="s">
        <v>29</v>
      </c>
      <c r="V11" s="69"/>
    </row>
    <row r="12" spans="1:22" ht="241.5" x14ac:dyDescent="0.25">
      <c r="A12" s="20"/>
      <c r="B12" s="17" t="s">
        <v>236</v>
      </c>
      <c r="C12" s="26"/>
      <c r="D12" s="21"/>
      <c r="E12" s="21"/>
      <c r="F12" s="21"/>
      <c r="G12" s="18">
        <f>SUM(G13:G14)</f>
        <v>202.60000000000002</v>
      </c>
      <c r="H12" s="21" t="s">
        <v>9</v>
      </c>
      <c r="I12" s="40"/>
      <c r="J12" s="21"/>
      <c r="K12" s="21"/>
      <c r="L12" s="21"/>
      <c r="M12" s="21"/>
      <c r="N12" s="21"/>
      <c r="O12" s="42"/>
      <c r="P12" s="21"/>
      <c r="Q12" s="21"/>
      <c r="R12" s="21"/>
      <c r="S12" s="21"/>
      <c r="T12" s="21"/>
      <c r="U12" s="20"/>
      <c r="V12" s="65">
        <f>G12+M12+S12</f>
        <v>202.60000000000002</v>
      </c>
    </row>
    <row r="13" spans="1:22" ht="57.5" x14ac:dyDescent="0.25">
      <c r="A13" s="5">
        <v>2240</v>
      </c>
      <c r="B13" s="9" t="s">
        <v>16</v>
      </c>
      <c r="C13" s="28" t="s">
        <v>15</v>
      </c>
      <c r="D13" s="6">
        <v>200</v>
      </c>
      <c r="E13" s="6">
        <v>20</v>
      </c>
      <c r="F13" s="8">
        <f>IF($A$1="USD",E13,E13*$D$3)</f>
        <v>844</v>
      </c>
      <c r="G13" s="8">
        <f>ROUND(D13*F13/1000,1)</f>
        <v>168.8</v>
      </c>
      <c r="H13" s="6" t="s">
        <v>9</v>
      </c>
      <c r="I13" s="40"/>
      <c r="J13" s="6"/>
      <c r="K13" s="6"/>
      <c r="L13" s="6"/>
      <c r="M13" s="6"/>
      <c r="N13" s="6"/>
      <c r="O13" s="42"/>
      <c r="P13" s="6"/>
      <c r="Q13" s="6"/>
      <c r="R13" s="6"/>
      <c r="S13" s="6"/>
      <c r="T13" s="6"/>
      <c r="U13" s="5" t="s">
        <v>214</v>
      </c>
      <c r="V13" s="69"/>
    </row>
    <row r="14" spans="1:22" ht="35.25" customHeight="1" x14ac:dyDescent="0.25">
      <c r="A14" s="5">
        <v>2240</v>
      </c>
      <c r="B14" s="5" t="s">
        <v>17</v>
      </c>
      <c r="C14" s="28" t="s">
        <v>15</v>
      </c>
      <c r="D14" s="6">
        <v>40</v>
      </c>
      <c r="E14" s="6">
        <v>20</v>
      </c>
      <c r="F14" s="8">
        <f>IF($A$1="USD",E14,E14*$D$3)</f>
        <v>844</v>
      </c>
      <c r="G14" s="8">
        <f>ROUND(D14*F14/1000,1)</f>
        <v>33.799999999999997</v>
      </c>
      <c r="H14" s="6" t="s">
        <v>9</v>
      </c>
      <c r="I14" s="8"/>
      <c r="J14" s="6"/>
      <c r="K14" s="6"/>
      <c r="L14" s="6"/>
      <c r="M14" s="6"/>
      <c r="N14" s="6"/>
      <c r="O14" s="43"/>
      <c r="P14" s="6"/>
      <c r="Q14" s="6"/>
      <c r="R14" s="6"/>
      <c r="S14" s="6"/>
      <c r="T14" s="6"/>
      <c r="U14" s="5" t="s">
        <v>29</v>
      </c>
      <c r="V14" s="69"/>
    </row>
    <row r="16" spans="1:22" x14ac:dyDescent="0.25">
      <c r="A16" s="49">
        <v>2240</v>
      </c>
      <c r="B16" s="49"/>
      <c r="C16" s="49"/>
      <c r="D16" s="50"/>
      <c r="E16" s="50"/>
      <c r="F16" s="50"/>
      <c r="G16" s="50">
        <f>G6</f>
        <v>202.60000000000002</v>
      </c>
      <c r="H16" s="50"/>
      <c r="I16" s="50"/>
      <c r="J16" s="50"/>
      <c r="K16" s="50"/>
      <c r="L16" s="50"/>
      <c r="M16" s="50">
        <f>M6</f>
        <v>238.1</v>
      </c>
      <c r="N16" s="50"/>
      <c r="O16" s="50"/>
      <c r="P16" s="50"/>
      <c r="Q16" s="50"/>
      <c r="R16" s="50"/>
      <c r="S16" s="50"/>
      <c r="T16" s="50"/>
      <c r="U16" s="50"/>
      <c r="V16" s="3"/>
    </row>
    <row r="87" spans="1:20" s="1" customFormat="1" x14ac:dyDescent="0.35">
      <c r="A87" s="38" t="s">
        <v>1</v>
      </c>
      <c r="D87" s="2"/>
      <c r="E87" s="2"/>
      <c r="F87" s="2"/>
      <c r="G87" s="2"/>
      <c r="H87" s="2"/>
      <c r="I87" s="2"/>
      <c r="J87" s="2"/>
      <c r="K87" s="2"/>
      <c r="L87" s="2"/>
      <c r="M87" s="2"/>
      <c r="N87" s="2"/>
      <c r="O87" s="2"/>
      <c r="P87" s="2"/>
      <c r="Q87" s="2"/>
      <c r="R87" s="2"/>
      <c r="S87" s="2"/>
      <c r="T87" s="2"/>
    </row>
    <row r="88" spans="1:20" s="1" customFormat="1" x14ac:dyDescent="0.35">
      <c r="A88" s="38" t="s">
        <v>0</v>
      </c>
      <c r="D88" s="2"/>
      <c r="E88" s="2"/>
      <c r="F88" s="2"/>
      <c r="G88" s="2"/>
      <c r="H88" s="2"/>
      <c r="I88" s="2"/>
      <c r="J88" s="2"/>
      <c r="K88" s="2"/>
      <c r="L88" s="2"/>
      <c r="M88" s="2"/>
      <c r="N88" s="2"/>
      <c r="O88" s="2"/>
      <c r="P88" s="2"/>
      <c r="Q88" s="2"/>
      <c r="R88" s="2"/>
      <c r="S88" s="2"/>
      <c r="T88" s="2"/>
    </row>
  </sheetData>
  <dataConsolidate link="1"/>
  <mergeCells count="9">
    <mergeCell ref="V4:V5"/>
    <mergeCell ref="B1:U1"/>
    <mergeCell ref="A4:A5"/>
    <mergeCell ref="B4:B5"/>
    <mergeCell ref="C4:C5"/>
    <mergeCell ref="D4:H4"/>
    <mergeCell ref="J4:N4"/>
    <mergeCell ref="P4:T4"/>
    <mergeCell ref="U4:U5"/>
  </mergeCells>
  <dataValidations count="2">
    <dataValidation type="list" allowBlank="1" showInputMessage="1" showErrorMessage="1" sqref="A1" xr:uid="{00000000-0002-0000-0500-000000000000}">
      <formula1>$A$87:$A$88</formula1>
    </dataValidation>
    <dataValidation type="list" allowBlank="1" showInputMessage="1" showErrorMessage="1" sqref="G3:I3" xr:uid="{00000000-0002-0000-0500-000001000000}">
      <formula1>#REF!</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82"/>
  <sheetViews>
    <sheetView zoomScaleNormal="100" workbookViewId="0">
      <pane xSplit="2" ySplit="8" topLeftCell="C9" activePane="bottomRight" state="frozen"/>
      <selection pane="topRight" activeCell="D1" sqref="D1"/>
      <selection pane="bottomLeft" activeCell="A10" sqref="A10"/>
      <selection pane="bottomRight" activeCell="A4" sqref="A4:A5"/>
    </sheetView>
  </sheetViews>
  <sheetFormatPr defaultColWidth="9.08984375" defaultRowHeight="11.5" x14ac:dyDescent="0.25"/>
  <cols>
    <col min="1" max="1" width="5.453125" style="1" bestFit="1" customWidth="1"/>
    <col min="2" max="2" width="65.08984375" style="1" customWidth="1"/>
    <col min="3" max="3" width="14.453125" style="1" bestFit="1" customWidth="1"/>
    <col min="4" max="4" width="9" style="2" bestFit="1" customWidth="1"/>
    <col min="5" max="5" width="8.453125" style="2" hidden="1" customWidth="1"/>
    <col min="6" max="6" width="10.6328125" style="2" bestFit="1" customWidth="1"/>
    <col min="7" max="7" width="13.08984375" style="2" bestFit="1" customWidth="1"/>
    <col min="8" max="8" width="7.453125" style="2" bestFit="1" customWidth="1"/>
    <col min="9" max="9" width="1.36328125" style="2" customWidth="1"/>
    <col min="10" max="10" width="8.90625" style="2" customWidth="1"/>
    <col min="11" max="11" width="10.6328125" style="2" hidden="1" customWidth="1"/>
    <col min="12" max="12" width="11.6328125" style="2" bestFit="1" customWidth="1"/>
    <col min="13" max="13" width="13.08984375" style="2" bestFit="1" customWidth="1"/>
    <col min="14" max="14" width="7.453125" style="2" bestFit="1" customWidth="1"/>
    <col min="15" max="15" width="1.08984375" style="2" customWidth="1"/>
    <col min="16" max="16" width="8.90625" style="2" customWidth="1"/>
    <col min="17" max="17" width="10.36328125" style="2" hidden="1" customWidth="1"/>
    <col min="18" max="18" width="11.6328125" style="2" bestFit="1" customWidth="1"/>
    <col min="19" max="19" width="13.08984375" style="2" bestFit="1" customWidth="1"/>
    <col min="20" max="20" width="7.453125" style="2" bestFit="1" customWidth="1"/>
    <col min="21" max="21" width="14.36328125" style="1" bestFit="1" customWidth="1"/>
    <col min="22" max="23" width="12.08984375" style="4" bestFit="1" customWidth="1"/>
    <col min="24" max="16384" width="9.08984375" style="4"/>
  </cols>
  <sheetData>
    <row r="1" spans="1:22" ht="24.75" customHeight="1" x14ac:dyDescent="0.25">
      <c r="A1" s="11"/>
      <c r="B1" s="73" t="s">
        <v>196</v>
      </c>
      <c r="C1" s="73"/>
      <c r="D1" s="73"/>
      <c r="E1" s="73"/>
      <c r="F1" s="73"/>
      <c r="G1" s="73"/>
      <c r="H1" s="73"/>
      <c r="I1" s="73"/>
      <c r="J1" s="73"/>
      <c r="K1" s="73"/>
      <c r="L1" s="73"/>
      <c r="M1" s="73"/>
      <c r="N1" s="73"/>
      <c r="O1" s="73"/>
      <c r="P1" s="73"/>
      <c r="Q1" s="73"/>
      <c r="R1" s="73"/>
      <c r="S1" s="73"/>
      <c r="T1" s="73"/>
      <c r="U1" s="73"/>
    </row>
    <row r="2" spans="1:22" x14ac:dyDescent="0.25">
      <c r="G2" s="4"/>
      <c r="H2" s="4"/>
      <c r="I2" s="4"/>
    </row>
    <row r="3" spans="1:22" s="12" customFormat="1" hidden="1" x14ac:dyDescent="0.25">
      <c r="A3" s="10"/>
      <c r="B3" s="10"/>
      <c r="D3" s="3">
        <v>42.2</v>
      </c>
      <c r="E3" s="16"/>
      <c r="F3" s="3"/>
      <c r="G3" s="11"/>
      <c r="H3" s="11"/>
      <c r="I3" s="11"/>
      <c r="J3" s="12">
        <v>45.8</v>
      </c>
      <c r="K3" s="3"/>
      <c r="L3" s="3"/>
      <c r="M3" s="3"/>
      <c r="N3" s="3"/>
      <c r="O3" s="3"/>
      <c r="P3" s="3">
        <v>49.7</v>
      </c>
      <c r="Q3" s="3"/>
      <c r="R3" s="3"/>
      <c r="S3" s="3"/>
      <c r="T3" s="3"/>
      <c r="U3" s="10"/>
    </row>
    <row r="4" spans="1:22" ht="15" customHeight="1" x14ac:dyDescent="0.25">
      <c r="A4" s="74" t="s">
        <v>8</v>
      </c>
      <c r="B4" s="74" t="s">
        <v>219</v>
      </c>
      <c r="C4" s="74" t="s">
        <v>5</v>
      </c>
      <c r="D4" s="76" t="s">
        <v>215</v>
      </c>
      <c r="E4" s="77"/>
      <c r="F4" s="77"/>
      <c r="G4" s="77"/>
      <c r="H4" s="78"/>
      <c r="I4" s="39"/>
      <c r="J4" s="76" t="s">
        <v>216</v>
      </c>
      <c r="K4" s="77"/>
      <c r="L4" s="77"/>
      <c r="M4" s="77"/>
      <c r="N4" s="78"/>
      <c r="O4" s="41"/>
      <c r="P4" s="76" t="s">
        <v>217</v>
      </c>
      <c r="Q4" s="77"/>
      <c r="R4" s="77"/>
      <c r="S4" s="77"/>
      <c r="T4" s="78"/>
      <c r="U4" s="74" t="s">
        <v>221</v>
      </c>
    </row>
    <row r="5" spans="1:22" ht="42.65" customHeight="1" x14ac:dyDescent="0.25">
      <c r="A5" s="75"/>
      <c r="B5" s="75"/>
      <c r="C5" s="75"/>
      <c r="D5" s="13" t="s">
        <v>3</v>
      </c>
      <c r="E5" s="13" t="s">
        <v>4</v>
      </c>
      <c r="F5" s="13" t="s">
        <v>56</v>
      </c>
      <c r="G5" s="13" t="s">
        <v>51</v>
      </c>
      <c r="H5" s="13" t="s">
        <v>10</v>
      </c>
      <c r="I5" s="40"/>
      <c r="J5" s="13" t="s">
        <v>3</v>
      </c>
      <c r="K5" s="13" t="s">
        <v>4</v>
      </c>
      <c r="L5" s="13" t="s">
        <v>56</v>
      </c>
      <c r="M5" s="13" t="s">
        <v>51</v>
      </c>
      <c r="N5" s="13" t="s">
        <v>10</v>
      </c>
      <c r="O5" s="42"/>
      <c r="P5" s="13" t="s">
        <v>3</v>
      </c>
      <c r="Q5" s="13" t="s">
        <v>4</v>
      </c>
      <c r="R5" s="13" t="s">
        <v>56</v>
      </c>
      <c r="S5" s="13" t="s">
        <v>51</v>
      </c>
      <c r="T5" s="13" t="s">
        <v>10</v>
      </c>
      <c r="U5" s="75"/>
    </row>
    <row r="6" spans="1:22" s="15" customFormat="1" ht="12.5" x14ac:dyDescent="0.25">
      <c r="A6" s="31"/>
      <c r="B6" s="32" t="s">
        <v>220</v>
      </c>
      <c r="C6" s="33"/>
      <c r="D6" s="34"/>
      <c r="E6" s="34"/>
      <c r="F6" s="34"/>
      <c r="G6" s="45">
        <f>G7+G8</f>
        <v>12745.5</v>
      </c>
      <c r="H6" s="34"/>
      <c r="I6" s="40"/>
      <c r="J6" s="36"/>
      <c r="K6" s="36"/>
      <c r="L6" s="36"/>
      <c r="M6" s="45">
        <f>M7+M8</f>
        <v>90686.200000000026</v>
      </c>
      <c r="N6" s="36"/>
      <c r="O6" s="42"/>
      <c r="P6" s="36"/>
      <c r="Q6" s="36"/>
      <c r="R6" s="36"/>
      <c r="S6" s="45">
        <f>S7+S8</f>
        <v>45067.7</v>
      </c>
      <c r="T6" s="36"/>
      <c r="U6" s="45">
        <f>U7+U8</f>
        <v>148499.4</v>
      </c>
    </row>
    <row r="7" spans="1:22" s="15" customFormat="1" ht="12.5" x14ac:dyDescent="0.25">
      <c r="A7" s="31"/>
      <c r="B7" s="31" t="s">
        <v>6</v>
      </c>
      <c r="C7" s="33"/>
      <c r="D7" s="34"/>
      <c r="E7" s="34"/>
      <c r="F7" s="34"/>
      <c r="G7" s="47">
        <f>'1_1'!G7+'1_2'!G7+'1_4'!G7+'1_5'!G7+'1_6'!G7+'3_3'!G7</f>
        <v>12380.9</v>
      </c>
      <c r="H7" s="34"/>
      <c r="I7" s="40"/>
      <c r="J7" s="46"/>
      <c r="K7" s="46"/>
      <c r="L7" s="46"/>
      <c r="M7" s="47">
        <f>'1_1'!M7+'1_2'!M7+'1_4'!M7+'1_5'!M7+'1_6'!M7+'3_3'!M7</f>
        <v>90612.900000000023</v>
      </c>
      <c r="N7" s="46"/>
      <c r="O7" s="48"/>
      <c r="P7" s="46"/>
      <c r="Q7" s="46"/>
      <c r="R7" s="46"/>
      <c r="S7" s="47">
        <f>'1_1'!S7+'1_2'!S7+'1_4'!S7+'1_5'!S7+'1_6'!S7+'3_3'!S7</f>
        <v>45067.7</v>
      </c>
      <c r="T7" s="46"/>
      <c r="U7" s="34">
        <f>G7+M7+S7</f>
        <v>148061.5</v>
      </c>
    </row>
    <row r="8" spans="1:22" s="15" customFormat="1" ht="12.5" x14ac:dyDescent="0.25">
      <c r="A8" s="31"/>
      <c r="B8" s="31" t="s">
        <v>7</v>
      </c>
      <c r="C8" s="33"/>
      <c r="D8" s="34"/>
      <c r="E8" s="34"/>
      <c r="F8" s="34"/>
      <c r="G8" s="47">
        <f>'1_1'!G8+'1_2'!G8+'1_4'!G8+'1_5'!G8+'1_6'!G8+'3_3'!G8</f>
        <v>364.6</v>
      </c>
      <c r="H8" s="34"/>
      <c r="I8" s="40"/>
      <c r="J8" s="46"/>
      <c r="K8" s="46"/>
      <c r="L8" s="46"/>
      <c r="M8" s="47">
        <f>'1_1'!M8+'1_2'!M8+'1_4'!M8+'1_5'!M8+'1_6'!M8+'3_3'!M8</f>
        <v>73.3</v>
      </c>
      <c r="N8" s="46"/>
      <c r="O8" s="48"/>
      <c r="P8" s="46"/>
      <c r="Q8" s="46"/>
      <c r="R8" s="46"/>
      <c r="S8" s="47">
        <f>'1_1'!S8+'1_2'!S8+'1_4'!S8+'1_5'!S8+'1_6'!S8+'3_3'!S8</f>
        <v>0</v>
      </c>
      <c r="T8" s="46"/>
      <c r="U8" s="34">
        <f>G8+M8+S8</f>
        <v>437.90000000000003</v>
      </c>
    </row>
    <row r="10" spans="1:22" x14ac:dyDescent="0.25">
      <c r="A10" s="49">
        <v>2240</v>
      </c>
      <c r="B10" s="49"/>
      <c r="C10" s="49"/>
      <c r="D10" s="50"/>
      <c r="E10" s="50"/>
      <c r="F10" s="50"/>
      <c r="G10" s="50">
        <f>'1_1'!G79+'1_2'!G49+'1_6'!G39+'3_3'!G16</f>
        <v>11853.4</v>
      </c>
      <c r="H10" s="50"/>
      <c r="I10" s="50"/>
      <c r="J10" s="50"/>
      <c r="K10" s="50"/>
      <c r="L10" s="50"/>
      <c r="M10" s="50">
        <f>'1_1'!M79+'1_2'!M49+'1_4'!M19+'1_6'!M39+'3_3'!M16</f>
        <v>24033.399999999998</v>
      </c>
      <c r="N10" s="50"/>
      <c r="O10" s="50"/>
      <c r="P10" s="50"/>
      <c r="Q10" s="50"/>
      <c r="R10" s="50"/>
      <c r="S10" s="50">
        <f>'1_1'!S79+'1_2'!S49+'1_4'!S19</f>
        <v>15247.699999999999</v>
      </c>
      <c r="T10" s="50"/>
      <c r="U10" s="50"/>
      <c r="V10" s="37"/>
    </row>
    <row r="11" spans="1:22" x14ac:dyDescent="0.25">
      <c r="A11" s="49">
        <v>3110</v>
      </c>
      <c r="B11" s="49"/>
      <c r="C11" s="49"/>
      <c r="D11" s="50"/>
      <c r="E11" s="50"/>
      <c r="F11" s="50"/>
      <c r="G11" s="50"/>
      <c r="H11" s="50"/>
      <c r="I11" s="50"/>
      <c r="J11" s="50"/>
      <c r="K11" s="50"/>
      <c r="L11" s="50"/>
      <c r="M11" s="50">
        <f>'1_4'!M20</f>
        <v>66579.5</v>
      </c>
      <c r="N11" s="50"/>
      <c r="O11" s="50"/>
      <c r="P11" s="50"/>
      <c r="Q11" s="50"/>
      <c r="R11" s="50"/>
      <c r="S11" s="70"/>
      <c r="T11" s="50"/>
      <c r="U11" s="49"/>
    </row>
    <row r="12" spans="1:22" x14ac:dyDescent="0.25">
      <c r="A12" s="49">
        <v>3160</v>
      </c>
      <c r="B12" s="49"/>
      <c r="C12" s="49"/>
      <c r="D12" s="50"/>
      <c r="E12" s="50"/>
      <c r="F12" s="50"/>
      <c r="G12" s="50">
        <f>'1_6'!G40</f>
        <v>527.5</v>
      </c>
      <c r="H12" s="50"/>
      <c r="I12" s="50"/>
      <c r="J12" s="50"/>
      <c r="K12" s="50"/>
      <c r="L12" s="50"/>
      <c r="M12" s="50"/>
      <c r="N12" s="50"/>
      <c r="O12" s="50"/>
      <c r="P12" s="50"/>
      <c r="Q12" s="50"/>
      <c r="R12" s="50"/>
      <c r="S12" s="50">
        <f>'1_5'!S12</f>
        <v>29820</v>
      </c>
      <c r="T12" s="50"/>
      <c r="U12" s="49"/>
    </row>
    <row r="81" spans="1:22" s="1" customFormat="1" x14ac:dyDescent="0.25">
      <c r="A81" s="38" t="s">
        <v>1</v>
      </c>
      <c r="D81" s="2"/>
      <c r="E81" s="2"/>
      <c r="F81" s="2"/>
      <c r="G81" s="2"/>
      <c r="H81" s="2"/>
      <c r="I81" s="2"/>
      <c r="J81" s="2"/>
      <c r="K81" s="2"/>
      <c r="L81" s="2"/>
      <c r="M81" s="2"/>
      <c r="N81" s="2"/>
      <c r="O81" s="2"/>
      <c r="P81" s="2"/>
      <c r="Q81" s="2"/>
      <c r="R81" s="2"/>
      <c r="S81" s="2"/>
      <c r="T81" s="2"/>
      <c r="V81" s="4"/>
    </row>
    <row r="82" spans="1:22" s="1" customFormat="1" x14ac:dyDescent="0.25">
      <c r="A82" s="38" t="s">
        <v>0</v>
      </c>
      <c r="D82" s="2"/>
      <c r="E82" s="2"/>
      <c r="F82" s="2"/>
      <c r="G82" s="2"/>
      <c r="H82" s="2"/>
      <c r="I82" s="2"/>
      <c r="J82" s="2"/>
      <c r="K82" s="2"/>
      <c r="L82" s="2"/>
      <c r="M82" s="2"/>
      <c r="N82" s="2"/>
      <c r="O82" s="2"/>
      <c r="P82" s="2"/>
      <c r="Q82" s="2"/>
      <c r="R82" s="2"/>
      <c r="S82" s="2"/>
      <c r="T82" s="2"/>
      <c r="V82" s="4"/>
    </row>
  </sheetData>
  <dataConsolidate link="1"/>
  <mergeCells count="8">
    <mergeCell ref="B1:U1"/>
    <mergeCell ref="A4:A5"/>
    <mergeCell ref="B4:B5"/>
    <mergeCell ref="C4:C5"/>
    <mergeCell ref="D4:H4"/>
    <mergeCell ref="J4:N4"/>
    <mergeCell ref="P4:T4"/>
    <mergeCell ref="U4:U5"/>
  </mergeCells>
  <dataValidations count="1">
    <dataValidation type="list" allowBlank="1" showInputMessage="1" showErrorMessage="1" sqref="G3:I3" xr:uid="{00000000-0002-0000-0600-000000000000}">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7</vt:i4>
      </vt:variant>
    </vt:vector>
  </HeadingPairs>
  <TitlesOfParts>
    <vt:vector size="7" baseType="lpstr">
      <vt:lpstr>1_1</vt:lpstr>
      <vt:lpstr>1_2</vt:lpstr>
      <vt:lpstr>1_4</vt:lpstr>
      <vt:lpstr>1_5</vt:lpstr>
      <vt:lpstr>1_6</vt:lpstr>
      <vt:lpstr>3_3</vt:lpstr>
      <vt:lpstr>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2023-01-26T08:55:51Z</dcterms:created>
  <dcterms:modified xsi:type="dcterms:W3CDTF">2023-01-26T08:55:57Z</dcterms:modified>
</cp:coreProperties>
</file>